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799" activeTab="1"/>
  </bookViews>
  <sheets>
    <sheet name="zał.2 doch.og." sheetId="1" r:id="rId1"/>
    <sheet name="zał.3 doch. wł." sheetId="2" r:id="rId2"/>
  </sheets>
  <definedNames>
    <definedName name="_xlnm.Print_Area" localSheetId="0">'zał.2 doch.og.'!$A$1:$N$223</definedName>
    <definedName name="_xlnm.Print_Area" localSheetId="1">'zał.3 doch. wł.'!$A$1:$N$193</definedName>
    <definedName name="_xlnm.Print_Titles" localSheetId="0">'zał.2 doch.og.'!$2:$4</definedName>
    <definedName name="_xlnm.Print_Titles" localSheetId="1">'zał.3 doch. wł.'!$2:$4</definedName>
  </definedNames>
  <calcPr fullCalcOnLoad="1"/>
</workbook>
</file>

<file path=xl/sharedStrings.xml><?xml version="1.0" encoding="utf-8"?>
<sst xmlns="http://schemas.openxmlformats.org/spreadsheetml/2006/main" count="922" uniqueCount="253">
  <si>
    <t>85295</t>
  </si>
  <si>
    <t>Dział</t>
  </si>
  <si>
    <t>Rolnictwo i łowiectwo</t>
  </si>
  <si>
    <t>Pozostała działalność</t>
  </si>
  <si>
    <t>Cmentarze</t>
  </si>
  <si>
    <t>Gimnazja</t>
  </si>
  <si>
    <t>Instytucje kultury fizycznej</t>
  </si>
  <si>
    <t>Gospodarka gruntami i nieruchomościami</t>
  </si>
  <si>
    <t xml:space="preserve">Przedszkola </t>
  </si>
  <si>
    <t>Działalność usługowa</t>
  </si>
  <si>
    <t>Gospodarka mieszkaniowa</t>
  </si>
  <si>
    <t>Administracja publiczna</t>
  </si>
  <si>
    <t>Oświata i wychowanie</t>
  </si>
  <si>
    <t>Kultura i ochrona dziedzictwa narodowego</t>
  </si>
  <si>
    <t>Biblioteki</t>
  </si>
  <si>
    <t>Pomoc społeczna</t>
  </si>
  <si>
    <t>Rozdział</t>
  </si>
  <si>
    <t>Różne rozliczenia finansowe</t>
  </si>
  <si>
    <t>01095</t>
  </si>
  <si>
    <t>70005</t>
  </si>
  <si>
    <t>71035</t>
  </si>
  <si>
    <t>75801</t>
  </si>
  <si>
    <t>75011</t>
  </si>
  <si>
    <t>75101</t>
  </si>
  <si>
    <t>75601</t>
  </si>
  <si>
    <t>Wpływy z podatku dochodowego od osób fizycznych</t>
  </si>
  <si>
    <t>75615</t>
  </si>
  <si>
    <t>Wpływy z podatku rolnego, podatku leśnego, podatku od czynności cywilnoprawnych, podatków i opłat lokalnych od osób prawnych i innych jednostek organizacyjnych</t>
  </si>
  <si>
    <t>75616</t>
  </si>
  <si>
    <t>75618</t>
  </si>
  <si>
    <t>75621</t>
  </si>
  <si>
    <t>Udziały gmin w podatkach stanowiących dochód budżetu państwa</t>
  </si>
  <si>
    <t>75807</t>
  </si>
  <si>
    <t>75831</t>
  </si>
  <si>
    <t>Część równoważąca subwencji ogólnej dla gmin</t>
  </si>
  <si>
    <t>75814</t>
  </si>
  <si>
    <t>Szkoły podstawowe</t>
  </si>
  <si>
    <t>80101</t>
  </si>
  <si>
    <t>80104</t>
  </si>
  <si>
    <t>80110</t>
  </si>
  <si>
    <t>85212</t>
  </si>
  <si>
    <t>85213</t>
  </si>
  <si>
    <t>85214</t>
  </si>
  <si>
    <t>85219</t>
  </si>
  <si>
    <t>85228</t>
  </si>
  <si>
    <t>Usługi opiekuńcze i specjalistyczne usługi opiekuńcze</t>
  </si>
  <si>
    <t>92109</t>
  </si>
  <si>
    <t>Domy i ośrodki kultury, świetlice i kluby</t>
  </si>
  <si>
    <t>92116</t>
  </si>
  <si>
    <t>92604</t>
  </si>
  <si>
    <t>758</t>
  </si>
  <si>
    <t>756</t>
  </si>
  <si>
    <t>2010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</si>
  <si>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</si>
  <si>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</si>
  <si>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</si>
  <si>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</si>
  <si>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</si>
  <si>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</si>
  <si>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</si>
  <si>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</si>
  <si>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</si>
  <si>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</si>
  <si>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</si>
  <si>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</si>
  <si>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0490</t>
  </si>
  <si>
    <t>0690</t>
  </si>
  <si>
    <t>0010</t>
  </si>
  <si>
    <t>0020</t>
  </si>
  <si>
    <t>2920</t>
  </si>
  <si>
    <t>0920</t>
  </si>
  <si>
    <t>801</t>
  </si>
  <si>
    <t>0750</t>
  </si>
  <si>
    <t>0970</t>
  </si>
  <si>
    <t>0830</t>
  </si>
  <si>
    <t>2310</t>
  </si>
  <si>
    <t>2320</t>
  </si>
  <si>
    <t>852</t>
  </si>
  <si>
    <t>2030</t>
  </si>
  <si>
    <t xml:space="preserve">2360 </t>
  </si>
  <si>
    <t>921</t>
  </si>
  <si>
    <t>926</t>
  </si>
  <si>
    <t>010</t>
  </si>
  <si>
    <t>700</t>
  </si>
  <si>
    <t>0470</t>
  </si>
  <si>
    <t>0770</t>
  </si>
  <si>
    <t>710</t>
  </si>
  <si>
    <t>750</t>
  </si>
  <si>
    <t>0760</t>
  </si>
  <si>
    <t>751</t>
  </si>
  <si>
    <t>80148</t>
  </si>
  <si>
    <t>Źródła dochodów</t>
  </si>
  <si>
    <t>754</t>
  </si>
  <si>
    <t>75416</t>
  </si>
  <si>
    <t>0570</t>
  </si>
  <si>
    <t>Grzywny , mandaty i inne kary pieniężne od osób fizycznych</t>
  </si>
  <si>
    <t>Bezpieczeństwo publiczne i ochrona przeciwpożarowa</t>
  </si>
  <si>
    <t xml:space="preserve">     Ogółem:</t>
  </si>
  <si>
    <t>70004</t>
  </si>
  <si>
    <t>Różne jednostki obsługi gospodarki mieszkaniowej</t>
  </si>
  <si>
    <t>2680</t>
  </si>
  <si>
    <t>80113</t>
  </si>
  <si>
    <t>Dowożenie uczniów do szkół</t>
  </si>
  <si>
    <t>Składki na ubezpieczenia zdrowotne opłacane za osoby pobierające niektóre świadczenia z pomocy społecznej, niektóre świadczenia rodzinne oraz za osoby uczestniczące w zajęciach centrum integracji społecznej</t>
  </si>
  <si>
    <t>900</t>
  </si>
  <si>
    <t>Gospodarka komunalna i ochrona środowiska</t>
  </si>
  <si>
    <t>Dochody majątkowe</t>
  </si>
  <si>
    <t>0980</t>
  </si>
  <si>
    <t>2360</t>
  </si>
  <si>
    <t>85216</t>
  </si>
  <si>
    <t>Zasiłki stałe</t>
  </si>
  <si>
    <t>z tego:</t>
  </si>
  <si>
    <t>90019</t>
  </si>
  <si>
    <t>Wpływy i wydatki zwiazane z gromadzeniem środków z opłat i kar za korzystanie ze środowiska</t>
  </si>
  <si>
    <t>851</t>
  </si>
  <si>
    <t>Ochrona zdrowia</t>
  </si>
  <si>
    <t>85195</t>
  </si>
  <si>
    <t>853</t>
  </si>
  <si>
    <t>85395</t>
  </si>
  <si>
    <t>Pozostałe zadania w zakresie polityki społecznej</t>
  </si>
  <si>
    <t>2327</t>
  </si>
  <si>
    <t>2329</t>
  </si>
  <si>
    <t>80132</t>
  </si>
  <si>
    <t>Szkoły artystyczne</t>
  </si>
  <si>
    <t>Różne rozliczenia</t>
  </si>
  <si>
    <t>Stołówki szkolne i przedszkolne</t>
  </si>
  <si>
    <t>Dochody z najmu i dzierżawy składników majątkowych Skarbu Państwa, jednostek samorządu terytorialnego lub innych jednostek zaliczanych do sektora finansów publicznych oraz innych umów o podobnym charakterze</t>
  </si>
  <si>
    <t>Pozostałe odsetki</t>
  </si>
  <si>
    <t>Wpływy z różnych dochodów</t>
  </si>
  <si>
    <t>Wpływy z opłat za zarząd,użytkowanie i użytkowanie  wieczyste nieruchomości</t>
  </si>
  <si>
    <t>Wpływy z innych lokalnych opłat pobieranych przez jednostki samorządu terytorialnego na podstawie odrębnych ustaw</t>
  </si>
  <si>
    <t>Wpływy z tytułu przekształcenia prawa użytkowania wieczystego przysługującego osobom fizycznym w prawo własności</t>
  </si>
  <si>
    <t>Wpływy z usług</t>
  </si>
  <si>
    <t>Wpływy z różnych opłat</t>
  </si>
  <si>
    <t>Dotacje celowe otrzymane z gminy na zadania bieżące realizowane na podstawie porozumień (umów) między jednostkami samorządu terytorialnego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</si>
  <si>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</si>
  <si>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</si>
  <si>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</si>
  <si>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</si>
  <si>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</si>
  <si>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</si>
  <si>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 xml:space="preserve">Rekompensaty utraconych dochodów w podatkach i opłatach lokalnych </t>
  </si>
  <si>
    <t>Podatek od spadków i darowizn</t>
  </si>
  <si>
    <t>Opłata od posiadania psów</t>
  </si>
  <si>
    <t>Wpływy z opłaty targowej</t>
  </si>
  <si>
    <t>Wpływy z opłaty skarbowej</t>
  </si>
  <si>
    <t>Podatek dochodowy od osób fizycznych</t>
  </si>
  <si>
    <t>Podatek dochodowy od osób prawnych</t>
  </si>
  <si>
    <t>Subwencje ogólne z budżetu państwa</t>
  </si>
  <si>
    <t>Wpływy z tytułu zwrotów wypłaconych świadczeń z funduszu alimentacyjnego</t>
  </si>
  <si>
    <t>Dochody  jednostek samorzadu terytorialnego związane z realizacją zadań z zakresu administracji rządowej oraz innych zadań zleconych ustawami</t>
  </si>
  <si>
    <t>Wpływy z opłat za zezwolenia na sprzedaż napojów alkoholowych</t>
  </si>
  <si>
    <t>Dochody                bieżące</t>
  </si>
  <si>
    <t>Świadczenia rodzinne, świadczenie z funduszu alimentacyjnego oraz składki na ubezpieczenia emerytalne i rentowe z ubezpieczenia społecznego</t>
  </si>
  <si>
    <t xml:space="preserve">Urzędy naczelnych organów władzy państwowej, kontroli i ochrony prawa </t>
  </si>
  <si>
    <t>Straż  gminna (miejska)</t>
  </si>
  <si>
    <t xml:space="preserve">Urzędy naczelnych organów władzy państwowej, kontroli i ochrony prawa oraz sądownictwa </t>
  </si>
  <si>
    <t xml:space="preserve">Dochody od osób prawnych, od osób fizycznych i od innych jednostek nieposiadających osobowości prawnej oraz wydatki związane z ich poborem </t>
  </si>
  <si>
    <t>Wpływy z podatku rolnego, podatku leśnego, podatku od spadków i darowizn, podatku od czynności cywilnoprawnych oraz podatków i opłat lokalnych od osób fizycznych</t>
  </si>
  <si>
    <t>Wpływy  z innych opłat stanowiących dochody jednostek samorządu terytorialnego na podstawie ustaw</t>
  </si>
  <si>
    <t>Część oświatowa subwencji ogólnej dla jednostek samorządu terytorialnego</t>
  </si>
  <si>
    <t>Zasiłki i pomoc w naturze oraz składki na ubezpieczenia emerytalne i rentowe</t>
  </si>
  <si>
    <t>Ośrodki pomocy społecznej</t>
  </si>
  <si>
    <t>Dochody jednostek samorządu terytorialnego związane z realizacją zadań z zakresu administracji rządowej oraz innych zadań zleconych ustawami</t>
  </si>
  <si>
    <t>Dotacje celowe otrzymane z budżetu państwa na realizację własnych zadań bieżących gmin (związków gmin)</t>
  </si>
  <si>
    <t>Kultura fizyczna</t>
  </si>
  <si>
    <t>Urzędy wojewódzkie</t>
  </si>
  <si>
    <t>Wpłaty z tytułu odpłatnego nabycia prawa własności oraz prawa użytkowania wieczystego nieruchomości</t>
  </si>
  <si>
    <t>Dotacje celowe otrzymane z powiatu na zadania bieżące realizowane na podstawie porozumień (umów) między jednostkami samorządu terytorialnego</t>
  </si>
  <si>
    <t>Dotacje celowe otrzymane z budżetu państwa na realizację zadań bieżących z zakresu administracji rządowej oraz innych zadań zleconych gminie (związkom gmin) ustawami</t>
  </si>
  <si>
    <t>Podatek od działalności gospodarczej osób fizycznych, opłacany w formie karty podatkowej</t>
  </si>
  <si>
    <t>75023</t>
  </si>
  <si>
    <t>Urzędy gmin (miast i miast na prawach powiatu)</t>
  </si>
  <si>
    <t>0870</t>
  </si>
  <si>
    <t>Wpływy ze sprzedaży składników majątkowych</t>
  </si>
  <si>
    <t>6207</t>
  </si>
  <si>
    <t>Dotacje celowe w ramach programów finansowanych z udziałem środków europejskich oraz środków, o których mowa w art.5 ust.3 pkt 5 i 6 ustawy, lub płatności w ramach budżetu środków europejskich</t>
  </si>
  <si>
    <t>75056</t>
  </si>
  <si>
    <t>Spis powszechny i inne</t>
  </si>
  <si>
    <t>75095</t>
  </si>
  <si>
    <t>0960</t>
  </si>
  <si>
    <t>2700</t>
  </si>
  <si>
    <t>Środki na dofinansowanie własnych zadań bieżących gminy (związków gmin), powiatów (związków powiatów), samorządów województw, pozyskane z innych źródeł</t>
  </si>
  <si>
    <t>85202</t>
  </si>
  <si>
    <t>Domy pomocy społecznej</t>
  </si>
  <si>
    <t>854</t>
  </si>
  <si>
    <t>85412</t>
  </si>
  <si>
    <t>2020</t>
  </si>
  <si>
    <t>85415</t>
  </si>
  <si>
    <t>Edukacyjna opieka wychowawcza</t>
  </si>
  <si>
    <t>Kolonie i obozy oraz inne formy wypoczynku dzieci i młodieży szkolnej, a także szkolenia młodzieży</t>
  </si>
  <si>
    <t>Dotacje celowe otrzymane z budżetu państwa na zadania bieżace realizowane przez gminę na podstawie porozumień z organami administracji rządowej</t>
  </si>
  <si>
    <t>Pomoc  materialna dla uczniów</t>
  </si>
  <si>
    <t>600</t>
  </si>
  <si>
    <t>60016</t>
  </si>
  <si>
    <t>Transport i łączność</t>
  </si>
  <si>
    <t>Drogi publiczne gminne</t>
  </si>
  <si>
    <t>%</t>
  </si>
  <si>
    <t>71013</t>
  </si>
  <si>
    <t>Prace geodezyjne i kartograficzne (nieinwestycyjne)</t>
  </si>
  <si>
    <t>0580</t>
  </si>
  <si>
    <t>Grzywny i inne kary pieniężne od osób prawnych i innych jednostek organizacyjnych</t>
  </si>
  <si>
    <t>75647</t>
  </si>
  <si>
    <t>Pobór podatków, opłat i niepodatkowych należności budżetowych</t>
  </si>
  <si>
    <t>2910</t>
  </si>
  <si>
    <t>80195</t>
  </si>
  <si>
    <t>90020</t>
  </si>
  <si>
    <t>Wpływy i wydatki związane z gromadzeniem środków z opłat produktowych</t>
  </si>
  <si>
    <t>0400</t>
  </si>
  <si>
    <t>Wpływy z opłaty produktowej</t>
  </si>
  <si>
    <t>Pozostałe zadania w zakresie kultury</t>
  </si>
  <si>
    <t>92105</t>
  </si>
  <si>
    <t>92195</t>
  </si>
  <si>
    <t>92605</t>
  </si>
  <si>
    <t>Zadania w zakresie kultury fizycznej</t>
  </si>
  <si>
    <t>92695</t>
  </si>
  <si>
    <t xml:space="preserve">Plan                      na 2011 rok wg uchwały budżetowej </t>
  </si>
  <si>
    <t>Paragraf</t>
  </si>
  <si>
    <r>
      <t xml:space="preserve">Część wyrównawcza subwencji ogólnej dla gmin                                          </t>
    </r>
    <r>
      <rPr>
        <sz val="14"/>
        <rFont val="Arial"/>
        <family val="2"/>
      </rPr>
      <t xml:space="preserve">                                                                                                 </t>
    </r>
  </si>
  <si>
    <t>Wpływy ze zwrotów dotacji oraz płatności, w tym wykorzystanych niezgodnie z przeznaczeniem lub wykorzystanych z naruszeniem procedur, o których mowa w art.184 ustawy, pobranych nienależnie lub w nadmiernej wysokości</t>
  </si>
  <si>
    <t xml:space="preserve"> Dochody Gminy Pyrzyce                                                                                    
według działów, rozdziałów i paragrafów klasyfikacji budżetowej             (ogółem)    </t>
  </si>
  <si>
    <t xml:space="preserve"> Dochody Gminy Pyrzyce                                                                                    
według działów, rozdziałów i paragrafów klasyfikacji budżetowej              (własne)   </t>
  </si>
  <si>
    <t xml:space="preserve">Plan po zmianach na 31-12-2011r.                    </t>
  </si>
  <si>
    <t xml:space="preserve">Wykonanie  na 31-12-2011r.                       </t>
  </si>
  <si>
    <t xml:space="preserve">Załącznik Nr 3                                                                                                          do informacji z wykonania budżetu Gminy Pyrzyce za 2011r.    </t>
  </si>
  <si>
    <t>75108</t>
  </si>
  <si>
    <t>75109</t>
  </si>
  <si>
    <t>Wybory do rad gmin, rad powiatów i sejmików województw, wybory wójtów, burmistrzów i prezydentów miast oraz referenda gminne, powiatowe i wojewódzkie</t>
  </si>
  <si>
    <t>Wybory do Sejmu i Senatu</t>
  </si>
  <si>
    <t>2007</t>
  </si>
  <si>
    <t>Dotacje celowe w ramach programów finansowanych z udziałem środków europejskich oraz środków o których mowa w art.5 ust.1 pkt 3 oraz ust.3 pkt 5 i 6 ustawy, lub płatności w ramach budżetu srodków europejskich</t>
  </si>
  <si>
    <t>01041</t>
  </si>
  <si>
    <t>Program rozwoju Obszarów Wiejskich 2007-2013</t>
  </si>
  <si>
    <t>6330</t>
  </si>
  <si>
    <t>85203</t>
  </si>
  <si>
    <t>Ośrodki wsparcia</t>
  </si>
  <si>
    <t>90095</t>
  </si>
  <si>
    <t>0840</t>
  </si>
  <si>
    <t>Wpływy ze sprzedaży wyrobów</t>
  </si>
  <si>
    <t>92120</t>
  </si>
  <si>
    <t>2330</t>
  </si>
  <si>
    <t>Dotacje celowe otrzymane od samorządu województwa na zadania bieżące realizowane na podstawie porozumień (umów) między jednostkami samorządu terytorialnego</t>
  </si>
  <si>
    <t>Ochrona zabytków i opieka nad zabytkami</t>
  </si>
  <si>
    <t>0900</t>
  </si>
  <si>
    <t>Odsetki od dotacji oraz płatności: wykorzystanych niezgodnie z przeznaczeniem lub wykorzystanych z naruszeniem procedur, o których mowa w art.184 ustawy, pobranych nienależnie lub w nadmiernej wysokości</t>
  </si>
  <si>
    <t>Dotacje celowe otrzymane z budżetu państwa na realizację inwestycji i zakupów inwestycyjnych własnych gmin (związku gmin)</t>
  </si>
  <si>
    <t>2009</t>
  </si>
  <si>
    <t>Otrzymane spadki, zapisy i darowizny w postaci pieniężnej</t>
  </si>
  <si>
    <t xml:space="preserve">Załącznik Nr 2                                                                                                          do informacji z wykonania                                                  budżetu Gminy Pyrzyce za 2011r.                                                                                                                                                                                                           </t>
  </si>
  <si>
    <t xml:space="preserve">Wykonanie  na                                31-12-2011r.                       </t>
  </si>
  <si>
    <t>Grzywny, mandaty i inne kary pieniężne od osób fizycznych</t>
  </si>
  <si>
    <t>-</t>
  </si>
  <si>
    <t xml:space="preserve">w tym dotacje celowe  przekazane z budżetu państwa na realizację własnych zadań bieżących oraz inwestycji i zakupów inwestycyjnych  własnych gmin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</si>
</sst>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\ &quot;zł&quot;"/>
    <numFmt numFmtId="174" formatCode="#,##0\ &quot;zł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i/>
      <sz val="14"/>
      <name val="Arial"/>
      <family val="2"/>
    </font>
    <font>
      <i/>
      <sz val="14"/>
      <color indexed="12"/>
      <name val="Arial"/>
      <family val="2"/>
    </font>
    <font>
      <b/>
      <i/>
      <sz val="14"/>
      <color indexed="12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i/>
      <sz val="14"/>
      <color indexed="10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sz val="14"/>
      <color indexed="12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4"/>
      <color indexed="10"/>
      <name val="Arial CE"/>
      <family val="2"/>
    </font>
    <font>
      <sz val="14"/>
      <color indexed="10"/>
      <name val="Arial CE"/>
      <family val="2"/>
    </font>
    <font>
      <sz val="14"/>
      <color indexed="12"/>
      <name val="Arial CE"/>
      <family val="2"/>
    </font>
    <font>
      <sz val="14"/>
      <color indexed="18"/>
      <name val="Arial CE"/>
      <family val="0"/>
    </font>
    <font>
      <sz val="14"/>
      <color indexed="18"/>
      <name val="Arial"/>
      <family val="2"/>
    </font>
    <font>
      <b/>
      <sz val="14"/>
      <color indexed="12"/>
      <name val="Arial CE"/>
      <family val="0"/>
    </font>
    <font>
      <sz val="14"/>
      <color indexed="10"/>
      <name val="Arial"/>
      <family val="2"/>
    </font>
    <font>
      <sz val="16"/>
      <color indexed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71">
    <xf numFmtId="0" fontId="0" fillId="0" borderId="0" xfId="0" applyAlignment="1">
      <alignment/>
    </xf>
    <xf numFmtId="49" fontId="20" fillId="20" borderId="10" xfId="0" applyNumberFormat="1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vertical="center"/>
    </xf>
    <xf numFmtId="0" fontId="20" fillId="20" borderId="0" xfId="0" applyFont="1" applyFill="1" applyBorder="1" applyAlignment="1">
      <alignment/>
    </xf>
    <xf numFmtId="49" fontId="20" fillId="20" borderId="10" xfId="0" applyNumberFormat="1" applyFont="1" applyFill="1" applyBorder="1" applyAlignment="1">
      <alignment horizontal="right" vertical="center"/>
    </xf>
    <xf numFmtId="49" fontId="20" fillId="20" borderId="11" xfId="0" applyNumberFormat="1" applyFont="1" applyFill="1" applyBorder="1" applyAlignment="1">
      <alignment horizontal="right" vertical="center"/>
    </xf>
    <xf numFmtId="4" fontId="20" fillId="20" borderId="10" xfId="0" applyNumberFormat="1" applyFont="1" applyFill="1" applyBorder="1" applyAlignment="1">
      <alignment horizontal="right" vertical="center"/>
    </xf>
    <xf numFmtId="4" fontId="22" fillId="20" borderId="10" xfId="0" applyNumberFormat="1" applyFont="1" applyFill="1" applyBorder="1" applyAlignment="1">
      <alignment horizontal="right" vertical="center"/>
    </xf>
    <xf numFmtId="4" fontId="22" fillId="20" borderId="10" xfId="0" applyNumberFormat="1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horizontal="right" vertical="center"/>
    </xf>
    <xf numFmtId="49" fontId="20" fillId="20" borderId="11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right" vertical="center"/>
    </xf>
    <xf numFmtId="49" fontId="20" fillId="0" borderId="14" xfId="0" applyNumberFormat="1" applyFont="1" applyFill="1" applyBorder="1" applyAlignment="1">
      <alignment horizontal="right" vertical="center"/>
    </xf>
    <xf numFmtId="4" fontId="22" fillId="20" borderId="11" xfId="0" applyNumberFormat="1" applyFont="1" applyFill="1" applyBorder="1" applyAlignment="1">
      <alignment horizontal="right" vertical="center"/>
    </xf>
    <xf numFmtId="4" fontId="22" fillId="20" borderId="15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20" borderId="15" xfId="0" applyFont="1" applyFill="1" applyBorder="1" applyAlignment="1">
      <alignment vertical="center"/>
    </xf>
    <xf numFmtId="0" fontId="20" fillId="20" borderId="15" xfId="0" applyFont="1" applyFill="1" applyBorder="1" applyAlignment="1">
      <alignment vertical="center" wrapText="1"/>
    </xf>
    <xf numFmtId="0" fontId="20" fillId="20" borderId="16" xfId="0" applyFont="1" applyFill="1" applyBorder="1" applyAlignment="1">
      <alignment vertical="center" wrapText="1"/>
    </xf>
    <xf numFmtId="4" fontId="22" fillId="20" borderId="17" xfId="0" applyNumberFormat="1" applyFont="1" applyFill="1" applyBorder="1" applyAlignment="1">
      <alignment horizontal="right" vertical="center"/>
    </xf>
    <xf numFmtId="4" fontId="22" fillId="20" borderId="18" xfId="0" applyNumberFormat="1" applyFont="1" applyFill="1" applyBorder="1" applyAlignment="1">
      <alignment horizontal="right" vertical="center"/>
    </xf>
    <xf numFmtId="4" fontId="26" fillId="20" borderId="17" xfId="0" applyNumberFormat="1" applyFont="1" applyFill="1" applyBorder="1" applyAlignment="1">
      <alignment horizontal="right" vertical="center"/>
    </xf>
    <xf numFmtId="4" fontId="26" fillId="20" borderId="10" xfId="0" applyNumberFormat="1" applyFont="1" applyFill="1" applyBorder="1" applyAlignment="1">
      <alignment horizontal="right" vertical="center"/>
    </xf>
    <xf numFmtId="4" fontId="26" fillId="20" borderId="19" xfId="0" applyNumberFormat="1" applyFont="1" applyFill="1" applyBorder="1" applyAlignment="1">
      <alignment horizontal="right" vertical="center"/>
    </xf>
    <xf numFmtId="4" fontId="26" fillId="20" borderId="10" xfId="0" applyNumberFormat="1" applyFont="1" applyFill="1" applyBorder="1" applyAlignment="1">
      <alignment horizontal="right" vertical="center"/>
    </xf>
    <xf numFmtId="4" fontId="26" fillId="20" borderId="19" xfId="0" applyNumberFormat="1" applyFont="1" applyFill="1" applyBorder="1" applyAlignment="1">
      <alignment horizontal="right" vertical="center"/>
    </xf>
    <xf numFmtId="4" fontId="26" fillId="20" borderId="18" xfId="0" applyNumberFormat="1" applyFont="1" applyFill="1" applyBorder="1" applyAlignment="1">
      <alignment horizontal="right" vertical="center"/>
    </xf>
    <xf numFmtId="4" fontId="26" fillId="20" borderId="11" xfId="0" applyNumberFormat="1" applyFont="1" applyFill="1" applyBorder="1" applyAlignment="1">
      <alignment horizontal="right" vertical="center"/>
    </xf>
    <xf numFmtId="4" fontId="26" fillId="20" borderId="20" xfId="0" applyNumberFormat="1" applyFont="1" applyFill="1" applyBorder="1" applyAlignment="1">
      <alignment horizontal="right" vertical="center"/>
    </xf>
    <xf numFmtId="4" fontId="26" fillId="20" borderId="15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0" fontId="22" fillId="20" borderId="20" xfId="0" applyNumberFormat="1" applyFont="1" applyFill="1" applyBorder="1" applyAlignment="1">
      <alignment horizontal="center" vertical="center"/>
    </xf>
    <xf numFmtId="10" fontId="22" fillId="0" borderId="21" xfId="0" applyNumberFormat="1" applyFont="1" applyFill="1" applyBorder="1" applyAlignment="1">
      <alignment horizontal="center" vertical="center"/>
    </xf>
    <xf numFmtId="10" fontId="31" fillId="0" borderId="22" xfId="0" applyNumberFormat="1" applyFont="1" applyFill="1" applyBorder="1" applyAlignment="1">
      <alignment horizontal="center" vertical="center"/>
    </xf>
    <xf numFmtId="10" fontId="31" fillId="0" borderId="23" xfId="0" applyNumberFormat="1" applyFont="1" applyFill="1" applyBorder="1" applyAlignment="1">
      <alignment horizontal="center" vertical="center"/>
    </xf>
    <xf numFmtId="10" fontId="22" fillId="20" borderId="19" xfId="0" applyNumberFormat="1" applyFont="1" applyFill="1" applyBorder="1" applyAlignment="1">
      <alignment horizontal="center" vertical="center"/>
    </xf>
    <xf numFmtId="10" fontId="22" fillId="0" borderId="22" xfId="0" applyNumberFormat="1" applyFont="1" applyFill="1" applyBorder="1" applyAlignment="1">
      <alignment horizontal="center" vertical="center"/>
    </xf>
    <xf numFmtId="10" fontId="31" fillId="0" borderId="21" xfId="0" applyNumberFormat="1" applyFont="1" applyFill="1" applyBorder="1" applyAlignment="1">
      <alignment horizontal="center" vertical="center"/>
    </xf>
    <xf numFmtId="10" fontId="22" fillId="20" borderId="1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right" wrapText="1"/>
    </xf>
    <xf numFmtId="49" fontId="33" fillId="0" borderId="0" xfId="0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vertical="center"/>
    </xf>
    <xf numFmtId="4" fontId="33" fillId="0" borderId="24" xfId="0" applyNumberFormat="1" applyFont="1" applyFill="1" applyBorder="1" applyAlignment="1">
      <alignment horizontal="center" vertical="center" wrapText="1"/>
    </xf>
    <xf numFmtId="3" fontId="34" fillId="0" borderId="24" xfId="0" applyNumberFormat="1" applyFont="1" applyFill="1" applyBorder="1" applyAlignment="1">
      <alignment horizontal="center" vertical="center" wrapText="1"/>
    </xf>
    <xf numFmtId="3" fontId="35" fillId="0" borderId="24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20" borderId="0" xfId="0" applyFont="1" applyFill="1" applyAlignment="1">
      <alignment/>
    </xf>
    <xf numFmtId="3" fontId="26" fillId="20" borderId="13" xfId="0" applyNumberFormat="1" applyFont="1" applyFill="1" applyBorder="1" applyAlignment="1">
      <alignment horizontal="center" vertical="center" wrapText="1"/>
    </xf>
    <xf numFmtId="3" fontId="26" fillId="20" borderId="22" xfId="0" applyNumberFormat="1" applyFont="1" applyFill="1" applyBorder="1" applyAlignment="1">
      <alignment horizontal="center" vertical="center" wrapText="1"/>
    </xf>
    <xf numFmtId="4" fontId="22" fillId="20" borderId="13" xfId="0" applyNumberFormat="1" applyFont="1" applyFill="1" applyBorder="1" applyAlignment="1">
      <alignment horizontal="center" vertical="center" wrapText="1"/>
    </xf>
    <xf numFmtId="10" fontId="31" fillId="20" borderId="21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right" vertical="center"/>
    </xf>
    <xf numFmtId="49" fontId="23" fillId="0" borderId="26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3" fontId="23" fillId="0" borderId="27" xfId="0" applyNumberFormat="1" applyFont="1" applyFill="1" applyBorder="1" applyAlignment="1">
      <alignment horizontal="center" vertical="center"/>
    </xf>
    <xf numFmtId="3" fontId="23" fillId="0" borderId="28" xfId="0" applyNumberFormat="1" applyFont="1" applyFill="1" applyBorder="1" applyAlignment="1">
      <alignment horizontal="center" vertical="center"/>
    </xf>
    <xf numFmtId="3" fontId="23" fillId="0" borderId="23" xfId="0" applyNumberFormat="1" applyFont="1" applyFill="1" applyBorder="1" applyAlignment="1">
      <alignment horizontal="center" vertical="center"/>
    </xf>
    <xf numFmtId="3" fontId="27" fillId="0" borderId="27" xfId="0" applyNumberFormat="1" applyFont="1" applyFill="1" applyBorder="1" applyAlignment="1">
      <alignment horizontal="center" vertical="center"/>
    </xf>
    <xf numFmtId="3" fontId="28" fillId="0" borderId="28" xfId="0" applyNumberFormat="1" applyFont="1" applyFill="1" applyBorder="1" applyAlignment="1">
      <alignment horizontal="center" vertical="center"/>
    </xf>
    <xf numFmtId="3" fontId="28" fillId="0" borderId="23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0" fillId="0" borderId="29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4" fontId="20" fillId="0" borderId="13" xfId="0" applyNumberFormat="1" applyFont="1" applyFill="1" applyBorder="1" applyAlignment="1">
      <alignment horizontal="right" vertical="center"/>
    </xf>
    <xf numFmtId="4" fontId="26" fillId="0" borderId="31" xfId="0" applyNumberFormat="1" applyFont="1" applyFill="1" applyBorder="1" applyAlignment="1">
      <alignment horizontal="right" vertical="center"/>
    </xf>
    <xf numFmtId="4" fontId="26" fillId="0" borderId="13" xfId="0" applyNumberFormat="1" applyFont="1" applyFill="1" applyBorder="1" applyAlignment="1">
      <alignment horizontal="right" vertical="center"/>
    </xf>
    <xf numFmtId="4" fontId="26" fillId="0" borderId="22" xfId="0" applyNumberFormat="1" applyFont="1" applyFill="1" applyBorder="1" applyAlignment="1">
      <alignment horizontal="right" vertical="center"/>
    </xf>
    <xf numFmtId="4" fontId="22" fillId="0" borderId="31" xfId="0" applyNumberFormat="1" applyFont="1" applyFill="1" applyBorder="1" applyAlignment="1">
      <alignment horizontal="right" vertical="center"/>
    </xf>
    <xf numFmtId="4" fontId="22" fillId="0" borderId="13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0" fillId="0" borderId="14" xfId="0" applyNumberFormat="1" applyFont="1" applyFill="1" applyBorder="1" applyAlignment="1">
      <alignment horizontal="right" wrapText="1"/>
    </xf>
    <xf numFmtId="49" fontId="21" fillId="0" borderId="32" xfId="0" applyNumberFormat="1" applyFont="1" applyFill="1" applyBorder="1" applyAlignment="1">
      <alignment horizontal="left" vertical="center"/>
    </xf>
    <xf numFmtId="0" fontId="21" fillId="24" borderId="30" xfId="0" applyFont="1" applyFill="1" applyBorder="1" applyAlignment="1">
      <alignment vertical="center" wrapText="1"/>
    </xf>
    <xf numFmtId="4" fontId="21" fillId="0" borderId="33" xfId="0" applyNumberFormat="1" applyFont="1" applyFill="1" applyBorder="1" applyAlignment="1">
      <alignment horizontal="right" vertical="center"/>
    </xf>
    <xf numFmtId="4" fontId="21" fillId="0" borderId="13" xfId="0" applyNumberFormat="1" applyFont="1" applyFill="1" applyBorder="1" applyAlignment="1">
      <alignment horizontal="right" vertical="center"/>
    </xf>
    <xf numFmtId="4" fontId="21" fillId="0" borderId="22" xfId="0" applyNumberFormat="1" applyFont="1" applyFill="1" applyBorder="1" applyAlignment="1">
      <alignment horizontal="right" vertical="center"/>
    </xf>
    <xf numFmtId="4" fontId="26" fillId="0" borderId="33" xfId="0" applyNumberFormat="1" applyFont="1" applyFill="1" applyBorder="1" applyAlignment="1">
      <alignment horizontal="right" vertical="center"/>
    </xf>
    <xf numFmtId="4" fontId="40" fillId="0" borderId="13" xfId="0" applyNumberFormat="1" applyFont="1" applyFill="1" applyBorder="1" applyAlignment="1">
      <alignment horizontal="right" vertical="center"/>
    </xf>
    <xf numFmtId="4" fontId="40" fillId="0" borderId="22" xfId="0" applyNumberFormat="1" applyFont="1" applyFill="1" applyBorder="1" applyAlignment="1">
      <alignment horizontal="right" vertical="center"/>
    </xf>
    <xf numFmtId="4" fontId="22" fillId="0" borderId="33" xfId="0" applyNumberFormat="1" applyFont="1" applyFill="1" applyBorder="1" applyAlignment="1">
      <alignment horizontal="right" vertical="center"/>
    </xf>
    <xf numFmtId="4" fontId="31" fillId="0" borderId="13" xfId="0" applyNumberFormat="1" applyFont="1" applyFill="1" applyBorder="1" applyAlignment="1">
      <alignment horizontal="right" vertical="center"/>
    </xf>
    <xf numFmtId="49" fontId="20" fillId="0" borderId="16" xfId="0" applyNumberFormat="1" applyFont="1" applyFill="1" applyBorder="1" applyAlignment="1">
      <alignment horizontal="right" wrapText="1"/>
    </xf>
    <xf numFmtId="49" fontId="20" fillId="0" borderId="11" xfId="0" applyNumberFormat="1" applyFont="1" applyFill="1" applyBorder="1" applyAlignment="1">
      <alignment horizontal="right" vertical="center"/>
    </xf>
    <xf numFmtId="49" fontId="21" fillId="0" borderId="13" xfId="0" applyNumberFormat="1" applyFont="1" applyFill="1" applyBorder="1" applyAlignment="1">
      <alignment vertical="center"/>
    </xf>
    <xf numFmtId="0" fontId="21" fillId="0" borderId="25" xfId="0" applyFont="1" applyFill="1" applyBorder="1" applyAlignment="1">
      <alignment vertical="center" wrapText="1"/>
    </xf>
    <xf numFmtId="4" fontId="21" fillId="0" borderId="11" xfId="0" applyNumberFormat="1" applyFont="1" applyFill="1" applyBorder="1" applyAlignment="1">
      <alignment horizontal="right" vertical="center"/>
    </xf>
    <xf numFmtId="4" fontId="21" fillId="0" borderId="20" xfId="0" applyNumberFormat="1" applyFont="1" applyFill="1" applyBorder="1" applyAlignment="1">
      <alignment horizontal="right" vertical="center"/>
    </xf>
    <xf numFmtId="4" fontId="40" fillId="0" borderId="11" xfId="0" applyNumberFormat="1" applyFont="1" applyFill="1" applyBorder="1" applyAlignment="1">
      <alignment horizontal="right" vertical="center"/>
    </xf>
    <xf numFmtId="4" fontId="40" fillId="0" borderId="20" xfId="0" applyNumberFormat="1" applyFont="1" applyFill="1" applyBorder="1" applyAlignment="1">
      <alignment horizontal="right" vertical="center"/>
    </xf>
    <xf numFmtId="4" fontId="31" fillId="0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horizontal="right" wrapText="1"/>
    </xf>
    <xf numFmtId="49" fontId="21" fillId="0" borderId="13" xfId="0" applyNumberFormat="1" applyFont="1" applyFill="1" applyBorder="1" applyAlignment="1">
      <alignment horizontal="left" vertical="center"/>
    </xf>
    <xf numFmtId="0" fontId="21" fillId="0" borderId="30" xfId="0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right"/>
    </xf>
    <xf numFmtId="4" fontId="23" fillId="0" borderId="34" xfId="0" applyNumberFormat="1" applyFont="1" applyFill="1" applyBorder="1" applyAlignment="1">
      <alignment horizontal="left" vertical="center"/>
    </xf>
    <xf numFmtId="4" fontId="20" fillId="0" borderId="35" xfId="0" applyNumberFormat="1" applyFont="1" applyFill="1" applyBorder="1" applyAlignment="1">
      <alignment horizontal="right" vertical="center"/>
    </xf>
    <xf numFmtId="4" fontId="26" fillId="0" borderId="35" xfId="0" applyNumberFormat="1" applyFont="1" applyFill="1" applyBorder="1" applyAlignment="1">
      <alignment horizontal="right" vertical="center"/>
    </xf>
    <xf numFmtId="4" fontId="26" fillId="0" borderId="21" xfId="0" applyNumberFormat="1" applyFont="1" applyFill="1" applyBorder="1" applyAlignment="1">
      <alignment horizontal="right" vertical="center"/>
    </xf>
    <xf numFmtId="4" fontId="22" fillId="0" borderId="35" xfId="0" applyNumberFormat="1" applyFont="1" applyFill="1" applyBorder="1" applyAlignment="1">
      <alignment horizontal="right" vertical="center"/>
    </xf>
    <xf numFmtId="49" fontId="20" fillId="0" borderId="14" xfId="0" applyNumberFormat="1" applyFont="1" applyFill="1" applyBorder="1" applyAlignment="1">
      <alignment horizontal="right"/>
    </xf>
    <xf numFmtId="49" fontId="20" fillId="0" borderId="36" xfId="0" applyNumberFormat="1" applyFont="1" applyFill="1" applyBorder="1" applyAlignment="1">
      <alignment horizontal="right" vertical="center"/>
    </xf>
    <xf numFmtId="4" fontId="21" fillId="0" borderId="33" xfId="0" applyNumberFormat="1" applyFont="1" applyFill="1" applyBorder="1" applyAlignment="1">
      <alignment horizontal="right" vertical="center"/>
    </xf>
    <xf numFmtId="4" fontId="21" fillId="0" borderId="35" xfId="0" applyNumberFormat="1" applyFont="1" applyFill="1" applyBorder="1" applyAlignment="1">
      <alignment horizontal="right" vertical="center"/>
    </xf>
    <xf numFmtId="4" fontId="40" fillId="0" borderId="35" xfId="0" applyNumberFormat="1" applyFont="1" applyFill="1" applyBorder="1" applyAlignment="1">
      <alignment horizontal="right" vertical="center"/>
    </xf>
    <xf numFmtId="4" fontId="22" fillId="0" borderId="33" xfId="0" applyNumberFormat="1" applyFont="1" applyFill="1" applyBorder="1" applyAlignment="1">
      <alignment horizontal="right" vertical="center"/>
    </xf>
    <xf numFmtId="4" fontId="31" fillId="0" borderId="35" xfId="0" applyNumberFormat="1" applyFont="1" applyFill="1" applyBorder="1" applyAlignment="1">
      <alignment horizontal="right" vertical="center"/>
    </xf>
    <xf numFmtId="49" fontId="21" fillId="0" borderId="24" xfId="0" applyNumberFormat="1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/>
    </xf>
    <xf numFmtId="4" fontId="21" fillId="0" borderId="35" xfId="0" applyNumberFormat="1" applyFont="1" applyFill="1" applyBorder="1" applyAlignment="1">
      <alignment horizontal="right" vertical="center"/>
    </xf>
    <xf numFmtId="4" fontId="21" fillId="0" borderId="21" xfId="0" applyNumberFormat="1" applyFont="1" applyFill="1" applyBorder="1" applyAlignment="1">
      <alignment horizontal="right" vertical="center"/>
    </xf>
    <xf numFmtId="4" fontId="40" fillId="0" borderId="21" xfId="0" applyNumberFormat="1" applyFont="1" applyFill="1" applyBorder="1" applyAlignment="1">
      <alignment horizontal="right" vertical="center"/>
    </xf>
    <xf numFmtId="4" fontId="31" fillId="0" borderId="35" xfId="0" applyNumberFormat="1" applyFont="1" applyFill="1" applyBorder="1" applyAlignment="1">
      <alignment horizontal="right" vertical="center"/>
    </xf>
    <xf numFmtId="49" fontId="20" fillId="0" borderId="35" xfId="0" applyNumberFormat="1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horizontal="right" wrapText="1"/>
    </xf>
    <xf numFmtId="49" fontId="20" fillId="0" borderId="37" xfId="0" applyNumberFormat="1" applyFont="1" applyFill="1" applyBorder="1" applyAlignment="1">
      <alignment horizontal="right" vertical="center"/>
    </xf>
    <xf numFmtId="49" fontId="20" fillId="0" borderId="35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49" fontId="21" fillId="0" borderId="12" xfId="0" applyNumberFormat="1" applyFont="1" applyFill="1" applyBorder="1" applyAlignment="1">
      <alignment horizontal="right" vertical="center" wrapText="1"/>
    </xf>
    <xf numFmtId="49" fontId="21" fillId="0" borderId="32" xfId="0" applyNumberFormat="1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 horizontal="right" vertical="center" wrapText="1"/>
    </xf>
    <xf numFmtId="4" fontId="21" fillId="0" borderId="18" xfId="0" applyNumberFormat="1" applyFont="1" applyFill="1" applyBorder="1" applyAlignment="1">
      <alignment horizontal="right" vertical="center"/>
    </xf>
    <xf numFmtId="4" fontId="26" fillId="0" borderId="18" xfId="0" applyNumberFormat="1" applyFont="1" applyFill="1" applyBorder="1" applyAlignment="1">
      <alignment horizontal="right" vertical="center"/>
    </xf>
    <xf numFmtId="4" fontId="22" fillId="0" borderId="18" xfId="0" applyNumberFormat="1" applyFont="1" applyFill="1" applyBorder="1" applyAlignment="1">
      <alignment horizontal="right" vertical="center"/>
    </xf>
    <xf numFmtId="49" fontId="21" fillId="0" borderId="38" xfId="0" applyNumberFormat="1" applyFont="1" applyFill="1" applyBorder="1" applyAlignment="1">
      <alignment horizontal="left" vertical="center"/>
    </xf>
    <xf numFmtId="49" fontId="21" fillId="0" borderId="36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49" fontId="21" fillId="0" borderId="12" xfId="0" applyNumberFormat="1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vertical="center"/>
    </xf>
    <xf numFmtId="49" fontId="21" fillId="0" borderId="39" xfId="0" applyNumberFormat="1" applyFont="1" applyFill="1" applyBorder="1" applyAlignment="1">
      <alignment horizontal="right" vertical="center"/>
    </xf>
    <xf numFmtId="49" fontId="21" fillId="0" borderId="36" xfId="0" applyNumberFormat="1" applyFont="1" applyFill="1" applyBorder="1" applyAlignment="1">
      <alignment vertical="center"/>
    </xf>
    <xf numFmtId="0" fontId="21" fillId="0" borderId="40" xfId="0" applyFont="1" applyFill="1" applyBorder="1" applyAlignment="1">
      <alignment vertical="center" wrapText="1"/>
    </xf>
    <xf numFmtId="4" fontId="21" fillId="0" borderId="31" xfId="0" applyNumberFormat="1" applyFont="1" applyFill="1" applyBorder="1" applyAlignment="1">
      <alignment horizontal="right" vertical="center"/>
    </xf>
    <xf numFmtId="4" fontId="22" fillId="0" borderId="31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wrapText="1"/>
    </xf>
    <xf numFmtId="49" fontId="21" fillId="0" borderId="37" xfId="0" applyNumberFormat="1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right" vertical="center"/>
    </xf>
    <xf numFmtId="49" fontId="21" fillId="0" borderId="41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right" vertical="center" wrapText="1"/>
    </xf>
    <xf numFmtId="49" fontId="20" fillId="0" borderId="41" xfId="0" applyNumberFormat="1" applyFont="1" applyFill="1" applyBorder="1" applyAlignment="1">
      <alignment horizontal="right" vertical="center"/>
    </xf>
    <xf numFmtId="49" fontId="20" fillId="0" borderId="35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right" vertical="center"/>
    </xf>
    <xf numFmtId="49" fontId="21" fillId="0" borderId="28" xfId="0" applyNumberFormat="1" applyFont="1" applyFill="1" applyBorder="1" applyAlignment="1">
      <alignment horizontal="left" vertical="center"/>
    </xf>
    <xf numFmtId="49" fontId="20" fillId="0" borderId="35" xfId="0" applyNumberFormat="1" applyFont="1" applyFill="1" applyBorder="1" applyAlignment="1">
      <alignment horizontal="left" vertical="center"/>
    </xf>
    <xf numFmtId="0" fontId="21" fillId="0" borderId="13" xfId="0" applyFont="1" applyFill="1" applyBorder="1" applyAlignment="1">
      <alignment vertical="center" wrapText="1"/>
    </xf>
    <xf numFmtId="4" fontId="21" fillId="0" borderId="31" xfId="0" applyNumberFormat="1" applyFont="1" applyFill="1" applyBorder="1" applyAlignment="1">
      <alignment horizontal="right" vertical="center"/>
    </xf>
    <xf numFmtId="49" fontId="21" fillId="0" borderId="41" xfId="0" applyNumberFormat="1" applyFont="1" applyFill="1" applyBorder="1" applyAlignment="1">
      <alignment horizontal="right" vertical="center"/>
    </xf>
    <xf numFmtId="0" fontId="20" fillId="0" borderId="41" xfId="0" applyFont="1" applyFill="1" applyBorder="1" applyAlignment="1">
      <alignment horizontal="right" vertical="center" wrapText="1"/>
    </xf>
    <xf numFmtId="49" fontId="21" fillId="0" borderId="39" xfId="0" applyNumberFormat="1" applyFont="1" applyFill="1" applyBorder="1" applyAlignment="1">
      <alignment horizontal="right" vertical="center" wrapText="1"/>
    </xf>
    <xf numFmtId="49" fontId="21" fillId="0" borderId="37" xfId="0" applyNumberFormat="1" applyFont="1" applyFill="1" applyBorder="1" applyAlignment="1">
      <alignment horizontal="right" vertical="center" wrapText="1"/>
    </xf>
    <xf numFmtId="49" fontId="21" fillId="0" borderId="41" xfId="0" applyNumberFormat="1" applyFont="1" applyFill="1" applyBorder="1" applyAlignment="1">
      <alignment horizontal="right" vertical="center" wrapText="1"/>
    </xf>
    <xf numFmtId="49" fontId="20" fillId="0" borderId="32" xfId="0" applyNumberFormat="1" applyFont="1" applyFill="1" applyBorder="1" applyAlignment="1">
      <alignment horizontal="right" vertical="center"/>
    </xf>
    <xf numFmtId="49" fontId="20" fillId="0" borderId="39" xfId="0" applyNumberFormat="1" applyFont="1" applyFill="1" applyBorder="1" applyAlignment="1">
      <alignment horizontal="right" vertical="center"/>
    </xf>
    <xf numFmtId="49" fontId="21" fillId="0" borderId="35" xfId="0" applyNumberFormat="1" applyFont="1" applyFill="1" applyBorder="1" applyAlignment="1">
      <alignment horizontal="right" vertical="center" wrapText="1"/>
    </xf>
    <xf numFmtId="0" fontId="21" fillId="0" borderId="34" xfId="0" applyFont="1" applyFill="1" applyBorder="1" applyAlignment="1">
      <alignment vertical="center"/>
    </xf>
    <xf numFmtId="49" fontId="21" fillId="0" borderId="32" xfId="0" applyNumberFormat="1" applyFont="1" applyFill="1" applyBorder="1" applyAlignment="1">
      <alignment horizontal="right" vertical="center"/>
    </xf>
    <xf numFmtId="49" fontId="21" fillId="0" borderId="28" xfId="0" applyNumberFormat="1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4" fontId="21" fillId="0" borderId="42" xfId="0" applyNumberFormat="1" applyFont="1" applyFill="1" applyBorder="1" applyAlignment="1">
      <alignment horizontal="right" vertical="center"/>
    </xf>
    <xf numFmtId="4" fontId="26" fillId="0" borderId="42" xfId="0" applyNumberFormat="1" applyFont="1" applyFill="1" applyBorder="1" applyAlignment="1">
      <alignment horizontal="right" vertical="center"/>
    </xf>
    <xf numFmtId="4" fontId="22" fillId="0" borderId="42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horizontal="left" vertical="center"/>
    </xf>
    <xf numFmtId="49" fontId="20" fillId="0" borderId="13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horizontal="left" vertical="center"/>
    </xf>
    <xf numFmtId="4" fontId="26" fillId="0" borderId="13" xfId="0" applyNumberFormat="1" applyFont="1" applyFill="1" applyBorder="1" applyAlignment="1">
      <alignment horizontal="right" vertical="center"/>
    </xf>
    <xf numFmtId="4" fontId="26" fillId="0" borderId="22" xfId="0" applyNumberFormat="1" applyFont="1" applyFill="1" applyBorder="1" applyAlignment="1">
      <alignment horizontal="right" vertical="center"/>
    </xf>
    <xf numFmtId="4" fontId="22" fillId="0" borderId="13" xfId="0" applyNumberFormat="1" applyFont="1" applyFill="1" applyBorder="1" applyAlignment="1">
      <alignment horizontal="right" vertical="center"/>
    </xf>
    <xf numFmtId="49" fontId="20" fillId="0" borderId="37" xfId="0" applyNumberFormat="1" applyFont="1" applyFill="1" applyBorder="1" applyAlignment="1">
      <alignment horizontal="right" vertical="center"/>
    </xf>
    <xf numFmtId="4" fontId="26" fillId="0" borderId="21" xfId="0" applyNumberFormat="1" applyFont="1" applyFill="1" applyBorder="1" applyAlignment="1">
      <alignment horizontal="right" vertical="center"/>
    </xf>
    <xf numFmtId="4" fontId="22" fillId="0" borderId="35" xfId="0" applyNumberFormat="1" applyFont="1" applyFill="1" applyBorder="1" applyAlignment="1">
      <alignment horizontal="right" vertical="center"/>
    </xf>
    <xf numFmtId="4" fontId="26" fillId="0" borderId="31" xfId="0" applyNumberFormat="1" applyFont="1" applyFill="1" applyBorder="1" applyAlignment="1">
      <alignment horizontal="right" vertical="center"/>
    </xf>
    <xf numFmtId="49" fontId="20" fillId="0" borderId="39" xfId="0" applyNumberFormat="1" applyFont="1" applyFill="1" applyBorder="1" applyAlignment="1">
      <alignment horizontal="right" vertical="center" wrapText="1"/>
    </xf>
    <xf numFmtId="49" fontId="20" fillId="0" borderId="36" xfId="0" applyNumberFormat="1" applyFont="1" applyFill="1" applyBorder="1" applyAlignment="1">
      <alignment horizontal="right" vertical="center" wrapText="1"/>
    </xf>
    <xf numFmtId="4" fontId="40" fillId="0" borderId="35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horizontal="right" vertical="center" wrapText="1"/>
    </xf>
    <xf numFmtId="4" fontId="21" fillId="0" borderId="14" xfId="0" applyNumberFormat="1" applyFont="1" applyFill="1" applyBorder="1" applyAlignment="1">
      <alignment horizontal="right" vertical="center"/>
    </xf>
    <xf numFmtId="4" fontId="21" fillId="0" borderId="43" xfId="0" applyNumberFormat="1" applyFont="1" applyFill="1" applyBorder="1" applyAlignment="1">
      <alignment horizontal="right" vertical="center"/>
    </xf>
    <xf numFmtId="4" fontId="40" fillId="0" borderId="14" xfId="0" applyNumberFormat="1" applyFont="1" applyFill="1" applyBorder="1" applyAlignment="1">
      <alignment horizontal="right" vertical="center"/>
    </xf>
    <xf numFmtId="4" fontId="40" fillId="0" borderId="43" xfId="0" applyNumberFormat="1" applyFont="1" applyFill="1" applyBorder="1" applyAlignment="1">
      <alignment horizontal="right" vertical="center"/>
    </xf>
    <xf numFmtId="4" fontId="31" fillId="0" borderId="14" xfId="0" applyNumberFormat="1" applyFont="1" applyFill="1" applyBorder="1" applyAlignment="1">
      <alignment horizontal="right" vertical="center"/>
    </xf>
    <xf numFmtId="4" fontId="31" fillId="0" borderId="12" xfId="0" applyNumberFormat="1" applyFont="1" applyFill="1" applyBorder="1" applyAlignment="1">
      <alignment horizontal="right" vertical="center"/>
    </xf>
    <xf numFmtId="49" fontId="21" fillId="0" borderId="35" xfId="0" applyNumberFormat="1" applyFont="1" applyFill="1" applyBorder="1" applyAlignment="1">
      <alignment horizontal="right" vertical="center"/>
    </xf>
    <xf numFmtId="49" fontId="21" fillId="0" borderId="41" xfId="0" applyNumberFormat="1" applyFont="1" applyFill="1" applyBorder="1" applyAlignment="1">
      <alignment vertical="center"/>
    </xf>
    <xf numFmtId="0" fontId="21" fillId="0" borderId="34" xfId="0" applyFont="1" applyFill="1" applyBorder="1" applyAlignment="1">
      <alignment vertical="center" wrapText="1"/>
    </xf>
    <xf numFmtId="4" fontId="26" fillId="0" borderId="33" xfId="0" applyNumberFormat="1" applyFont="1" applyFill="1" applyBorder="1" applyAlignment="1">
      <alignment horizontal="right" vertical="center"/>
    </xf>
    <xf numFmtId="4" fontId="26" fillId="24" borderId="31" xfId="0" applyNumberFormat="1" applyFont="1" applyFill="1" applyBorder="1" applyAlignment="1">
      <alignment horizontal="right" vertical="center"/>
    </xf>
    <xf numFmtId="4" fontId="22" fillId="24" borderId="31" xfId="0" applyNumberFormat="1" applyFont="1" applyFill="1" applyBorder="1" applyAlignment="1">
      <alignment horizontal="right" vertical="center"/>
    </xf>
    <xf numFmtId="4" fontId="21" fillId="24" borderId="31" xfId="0" applyNumberFormat="1" applyFont="1" applyFill="1" applyBorder="1" applyAlignment="1">
      <alignment horizontal="right" vertical="center"/>
    </xf>
    <xf numFmtId="4" fontId="21" fillId="24" borderId="31" xfId="0" applyNumberFormat="1" applyFont="1" applyFill="1" applyBorder="1" applyAlignment="1">
      <alignment horizontal="right" vertical="center"/>
    </xf>
    <xf numFmtId="4" fontId="26" fillId="24" borderId="31" xfId="0" applyNumberFormat="1" applyFont="1" applyFill="1" applyBorder="1" applyAlignment="1">
      <alignment horizontal="right" vertical="center"/>
    </xf>
    <xf numFmtId="4" fontId="22" fillId="24" borderId="31" xfId="0" applyNumberFormat="1" applyFont="1" applyFill="1" applyBorder="1" applyAlignment="1">
      <alignment horizontal="right" vertical="center"/>
    </xf>
    <xf numFmtId="49" fontId="20" fillId="0" borderId="14" xfId="0" applyNumberFormat="1" applyFont="1" applyFill="1" applyBorder="1" applyAlignment="1">
      <alignment horizontal="right"/>
    </xf>
    <xf numFmtId="49" fontId="20" fillId="0" borderId="29" xfId="0" applyNumberFormat="1" applyFont="1" applyFill="1" applyBorder="1" applyAlignment="1">
      <alignment horizontal="right" vertical="center"/>
    </xf>
    <xf numFmtId="49" fontId="20" fillId="0" borderId="29" xfId="0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vertical="center" wrapText="1"/>
    </xf>
    <xf numFmtId="4" fontId="26" fillId="0" borderId="45" xfId="0" applyNumberFormat="1" applyFont="1" applyFill="1" applyBorder="1" applyAlignment="1">
      <alignment horizontal="right" vertical="center"/>
    </xf>
    <xf numFmtId="4" fontId="26" fillId="0" borderId="29" xfId="0" applyNumberFormat="1" applyFont="1" applyFill="1" applyBorder="1" applyAlignment="1">
      <alignment horizontal="right" vertical="center"/>
    </xf>
    <xf numFmtId="4" fontId="22" fillId="0" borderId="45" xfId="0" applyNumberFormat="1" applyFont="1" applyFill="1" applyBorder="1" applyAlignment="1">
      <alignment horizontal="right" vertical="center"/>
    </xf>
    <xf numFmtId="49" fontId="20" fillId="24" borderId="14" xfId="0" applyNumberFormat="1" applyFont="1" applyFill="1" applyBorder="1" applyAlignment="1">
      <alignment horizontal="right" wrapText="1"/>
    </xf>
    <xf numFmtId="49" fontId="21" fillId="24" borderId="41" xfId="0" applyNumberFormat="1" applyFont="1" applyFill="1" applyBorder="1" applyAlignment="1">
      <alignment horizontal="left" vertical="center"/>
    </xf>
    <xf numFmtId="4" fontId="21" fillId="24" borderId="35" xfId="0" applyNumberFormat="1" applyFont="1" applyFill="1" applyBorder="1" applyAlignment="1">
      <alignment horizontal="right" vertical="center"/>
    </xf>
    <xf numFmtId="4" fontId="40" fillId="24" borderId="35" xfId="0" applyNumberFormat="1" applyFont="1" applyFill="1" applyBorder="1" applyAlignment="1">
      <alignment horizontal="right" vertical="center"/>
    </xf>
    <xf numFmtId="4" fontId="26" fillId="24" borderId="21" xfId="0" applyNumberFormat="1" applyFont="1" applyFill="1" applyBorder="1" applyAlignment="1">
      <alignment horizontal="right" vertical="center"/>
    </xf>
    <xf numFmtId="4" fontId="31" fillId="24" borderId="35" xfId="0" applyNumberFormat="1" applyFont="1" applyFill="1" applyBorder="1" applyAlignment="1">
      <alignment horizontal="right" vertical="center"/>
    </xf>
    <xf numFmtId="4" fontId="22" fillId="24" borderId="35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24" borderId="0" xfId="0" applyFont="1" applyFill="1" applyAlignment="1">
      <alignment/>
    </xf>
    <xf numFmtId="4" fontId="21" fillId="24" borderId="27" xfId="0" applyNumberFormat="1" applyFont="1" applyFill="1" applyBorder="1" applyAlignment="1">
      <alignment horizontal="right" vertical="center"/>
    </xf>
    <xf numFmtId="4" fontId="21" fillId="0" borderId="28" xfId="0" applyNumberFormat="1" applyFont="1" applyFill="1" applyBorder="1" applyAlignment="1">
      <alignment horizontal="right" vertical="center"/>
    </xf>
    <xf numFmtId="4" fontId="21" fillId="0" borderId="23" xfId="0" applyNumberFormat="1" applyFont="1" applyFill="1" applyBorder="1" applyAlignment="1">
      <alignment horizontal="right" vertical="center"/>
    </xf>
    <xf numFmtId="4" fontId="26" fillId="24" borderId="27" xfId="0" applyNumberFormat="1" applyFont="1" applyFill="1" applyBorder="1" applyAlignment="1">
      <alignment horizontal="right" vertical="center"/>
    </xf>
    <xf numFmtId="4" fontId="40" fillId="0" borderId="28" xfId="0" applyNumberFormat="1" applyFont="1" applyFill="1" applyBorder="1" applyAlignment="1">
      <alignment horizontal="right" vertical="center"/>
    </xf>
    <xf numFmtId="4" fontId="40" fillId="0" borderId="23" xfId="0" applyNumberFormat="1" applyFont="1" applyFill="1" applyBorder="1" applyAlignment="1">
      <alignment horizontal="right" vertical="center"/>
    </xf>
    <xf numFmtId="4" fontId="22" fillId="24" borderId="27" xfId="0" applyNumberFormat="1" applyFont="1" applyFill="1" applyBorder="1" applyAlignment="1">
      <alignment horizontal="right" vertical="center"/>
    </xf>
    <xf numFmtId="4" fontId="31" fillId="0" borderId="28" xfId="0" applyNumberFormat="1" applyFont="1" applyFill="1" applyBorder="1" applyAlignment="1">
      <alignment horizontal="right" vertical="center"/>
    </xf>
    <xf numFmtId="4" fontId="31" fillId="0" borderId="28" xfId="0" applyNumberFormat="1" applyFont="1" applyFill="1" applyBorder="1" applyAlignment="1">
      <alignment horizontal="right" vertical="center"/>
    </xf>
    <xf numFmtId="4" fontId="26" fillId="0" borderId="29" xfId="0" applyNumberFormat="1" applyFont="1" applyFill="1" applyBorder="1" applyAlignment="1">
      <alignment horizontal="right" vertical="center"/>
    </xf>
    <xf numFmtId="3" fontId="26" fillId="0" borderId="46" xfId="0" applyNumberFormat="1" applyFont="1" applyFill="1" applyBorder="1" applyAlignment="1">
      <alignment horizontal="right" vertical="center"/>
    </xf>
    <xf numFmtId="4" fontId="22" fillId="0" borderId="29" xfId="0" applyNumberFormat="1" applyFont="1" applyFill="1" applyBorder="1" applyAlignment="1">
      <alignment horizontal="right" vertical="center"/>
    </xf>
    <xf numFmtId="49" fontId="20" fillId="24" borderId="13" xfId="0" applyNumberFormat="1" applyFont="1" applyFill="1" applyBorder="1" applyAlignment="1">
      <alignment horizontal="right" vertical="center"/>
    </xf>
    <xf numFmtId="49" fontId="21" fillId="24" borderId="13" xfId="0" applyNumberFormat="1" applyFont="1" applyFill="1" applyBorder="1" applyAlignment="1">
      <alignment horizontal="left" vertical="center"/>
    </xf>
    <xf numFmtId="4" fontId="21" fillId="24" borderId="33" xfId="0" applyNumberFormat="1" applyFont="1" applyFill="1" applyBorder="1" applyAlignment="1">
      <alignment horizontal="right" vertical="center"/>
    </xf>
    <xf numFmtId="4" fontId="21" fillId="24" borderId="13" xfId="0" applyNumberFormat="1" applyFont="1" applyFill="1" applyBorder="1" applyAlignment="1">
      <alignment horizontal="right" vertical="center"/>
    </xf>
    <xf numFmtId="4" fontId="26" fillId="24" borderId="33" xfId="0" applyNumberFormat="1" applyFont="1" applyFill="1" applyBorder="1" applyAlignment="1">
      <alignment horizontal="right" vertical="center"/>
    </xf>
    <xf numFmtId="4" fontId="40" fillId="24" borderId="13" xfId="0" applyNumberFormat="1" applyFont="1" applyFill="1" applyBorder="1" applyAlignment="1">
      <alignment horizontal="right" vertical="center"/>
    </xf>
    <xf numFmtId="4" fontId="26" fillId="24" borderId="22" xfId="0" applyNumberFormat="1" applyFont="1" applyFill="1" applyBorder="1" applyAlignment="1">
      <alignment horizontal="right" vertical="center"/>
    </xf>
    <xf numFmtId="4" fontId="22" fillId="24" borderId="33" xfId="0" applyNumberFormat="1" applyFont="1" applyFill="1" applyBorder="1" applyAlignment="1">
      <alignment horizontal="right" vertical="center"/>
    </xf>
    <xf numFmtId="4" fontId="31" fillId="24" borderId="13" xfId="0" applyNumberFormat="1" applyFont="1" applyFill="1" applyBorder="1" applyAlignment="1">
      <alignment horizontal="right" vertical="center"/>
    </xf>
    <xf numFmtId="4" fontId="22" fillId="24" borderId="13" xfId="0" applyNumberFormat="1" applyFont="1" applyFill="1" applyBorder="1" applyAlignment="1">
      <alignment horizontal="right" vertical="center"/>
    </xf>
    <xf numFmtId="49" fontId="20" fillId="0" borderId="35" xfId="0" applyNumberFormat="1" applyFont="1" applyFill="1" applyBorder="1" applyAlignment="1">
      <alignment horizontal="right" vertical="center"/>
    </xf>
    <xf numFmtId="49" fontId="20" fillId="0" borderId="35" xfId="0" applyNumberFormat="1" applyFont="1" applyFill="1" applyBorder="1" applyAlignment="1">
      <alignment horizontal="center" vertical="center"/>
    </xf>
    <xf numFmtId="4" fontId="26" fillId="0" borderId="31" xfId="0" applyNumberFormat="1" applyFont="1" applyFill="1" applyBorder="1" applyAlignment="1">
      <alignment horizontal="right" vertical="center"/>
    </xf>
    <xf numFmtId="4" fontId="26" fillId="0" borderId="35" xfId="0" applyNumberFormat="1" applyFont="1" applyFill="1" applyBorder="1" applyAlignment="1">
      <alignment horizontal="right" vertical="center"/>
    </xf>
    <xf numFmtId="3" fontId="26" fillId="0" borderId="21" xfId="0" applyNumberFormat="1" applyFont="1" applyFill="1" applyBorder="1" applyAlignment="1">
      <alignment horizontal="right" vertical="center"/>
    </xf>
    <xf numFmtId="4" fontId="22" fillId="0" borderId="31" xfId="0" applyNumberFormat="1" applyFont="1" applyFill="1" applyBorder="1" applyAlignment="1">
      <alignment horizontal="right" vertical="center"/>
    </xf>
    <xf numFmtId="4" fontId="22" fillId="0" borderId="35" xfId="0" applyNumberFormat="1" applyFont="1" applyFill="1" applyBorder="1" applyAlignment="1">
      <alignment horizontal="right" vertical="center"/>
    </xf>
    <xf numFmtId="49" fontId="20" fillId="24" borderId="16" xfId="0" applyNumberFormat="1" applyFont="1" applyFill="1" applyBorder="1" applyAlignment="1">
      <alignment horizontal="right" wrapText="1"/>
    </xf>
    <xf numFmtId="49" fontId="20" fillId="24" borderId="28" xfId="0" applyNumberFormat="1" applyFont="1" applyFill="1" applyBorder="1" applyAlignment="1">
      <alignment horizontal="right" vertical="center"/>
    </xf>
    <xf numFmtId="4" fontId="20" fillId="24" borderId="31" xfId="0" applyNumberFormat="1" applyFont="1" applyFill="1" applyBorder="1" applyAlignment="1">
      <alignment horizontal="right" vertical="center"/>
    </xf>
    <xf numFmtId="4" fontId="21" fillId="24" borderId="33" xfId="0" applyNumberFormat="1" applyFont="1" applyFill="1" applyBorder="1" applyAlignment="1">
      <alignment horizontal="right" vertical="center"/>
    </xf>
    <xf numFmtId="4" fontId="26" fillId="24" borderId="33" xfId="0" applyNumberFormat="1" applyFont="1" applyFill="1" applyBorder="1" applyAlignment="1">
      <alignment horizontal="right" vertical="center"/>
    </xf>
    <xf numFmtId="4" fontId="22" fillId="24" borderId="33" xfId="0" applyNumberFormat="1" applyFont="1" applyFill="1" applyBorder="1" applyAlignment="1">
      <alignment horizontal="right" vertical="center"/>
    </xf>
    <xf numFmtId="49" fontId="21" fillId="0" borderId="47" xfId="0" applyNumberFormat="1" applyFont="1" applyFill="1" applyBorder="1" applyAlignment="1">
      <alignment horizontal="left" vertical="center"/>
    </xf>
    <xf numFmtId="3" fontId="20" fillId="0" borderId="34" xfId="0" applyNumberFormat="1" applyFont="1" applyFill="1" applyBorder="1" applyAlignment="1">
      <alignment horizontal="left" vertical="center"/>
    </xf>
    <xf numFmtId="49" fontId="21" fillId="0" borderId="13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horizontal="right"/>
    </xf>
    <xf numFmtId="4" fontId="21" fillId="24" borderId="18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4" fontId="26" fillId="24" borderId="18" xfId="0" applyNumberFormat="1" applyFont="1" applyFill="1" applyBorder="1" applyAlignment="1">
      <alignment horizontal="right" vertical="center"/>
    </xf>
    <xf numFmtId="4" fontId="22" fillId="24" borderId="18" xfId="0" applyNumberFormat="1" applyFont="1" applyFill="1" applyBorder="1" applyAlignment="1">
      <alignment horizontal="right" vertical="center"/>
    </xf>
    <xf numFmtId="4" fontId="31" fillId="0" borderId="11" xfId="0" applyNumberFormat="1" applyFont="1" applyFill="1" applyBorder="1" applyAlignment="1">
      <alignment horizontal="right" vertical="center"/>
    </xf>
    <xf numFmtId="0" fontId="20" fillId="20" borderId="0" xfId="0" applyFont="1" applyFill="1" applyAlignment="1">
      <alignment/>
    </xf>
    <xf numFmtId="49" fontId="20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>
      <alignment horizontal="right" vertical="center"/>
    </xf>
    <xf numFmtId="49" fontId="21" fillId="0" borderId="0" xfId="0" applyNumberFormat="1" applyFont="1" applyFill="1" applyAlignment="1">
      <alignment vertical="center"/>
    </xf>
    <xf numFmtId="10" fontId="3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40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6" fontId="21" fillId="0" borderId="0" xfId="0" applyNumberFormat="1" applyFont="1" applyFill="1" applyAlignment="1">
      <alignment horizontal="right" vertical="center"/>
    </xf>
    <xf numFmtId="4" fontId="21" fillId="0" borderId="0" xfId="0" applyNumberFormat="1" applyFont="1" applyFill="1" applyAlignment="1">
      <alignment horizontal="right" vertical="center"/>
    </xf>
    <xf numFmtId="4" fontId="21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4" fontId="40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3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6" fontId="21" fillId="0" borderId="0" xfId="0" applyNumberFormat="1" applyFont="1" applyFill="1" applyAlignment="1">
      <alignment horizontal="left" vertical="center"/>
    </xf>
    <xf numFmtId="4" fontId="26" fillId="0" borderId="0" xfId="0" applyNumberFormat="1" applyFont="1" applyFill="1" applyAlignment="1">
      <alignment horizontal="right" vertical="center"/>
    </xf>
    <xf numFmtId="4" fontId="40" fillId="0" borderId="0" xfId="0" applyNumberFormat="1" applyFont="1" applyFill="1" applyAlignment="1">
      <alignment horizontal="right" vertical="center"/>
    </xf>
    <xf numFmtId="4" fontId="22" fillId="0" borderId="0" xfId="0" applyNumberFormat="1" applyFont="1" applyFill="1" applyAlignment="1">
      <alignment horizontal="right" vertical="center"/>
    </xf>
    <xf numFmtId="4" fontId="3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49" fontId="32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vertical="center"/>
    </xf>
    <xf numFmtId="4" fontId="33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 vertical="center"/>
    </xf>
    <xf numFmtId="4" fontId="35" fillId="0" borderId="0" xfId="0" applyNumberFormat="1" applyFont="1" applyFill="1" applyAlignment="1">
      <alignment vertical="center"/>
    </xf>
    <xf numFmtId="4" fontId="39" fillId="0" borderId="0" xfId="0" applyNumberFormat="1" applyFont="1" applyFill="1" applyAlignment="1">
      <alignment vertical="center"/>
    </xf>
    <xf numFmtId="4" fontId="36" fillId="0" borderId="0" xfId="0" applyNumberFormat="1" applyFont="1" applyFill="1" applyAlignment="1">
      <alignment vertical="center"/>
    </xf>
    <xf numFmtId="10" fontId="36" fillId="0" borderId="0" xfId="0" applyNumberFormat="1" applyFont="1" applyFill="1" applyAlignment="1">
      <alignment horizontal="center" vertical="center"/>
    </xf>
    <xf numFmtId="3" fontId="34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4" fontId="20" fillId="0" borderId="34" xfId="0" applyNumberFormat="1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vertical="center"/>
    </xf>
    <xf numFmtId="4" fontId="21" fillId="0" borderId="27" xfId="0" applyNumberFormat="1" applyFont="1" applyFill="1" applyBorder="1" applyAlignment="1">
      <alignment horizontal="right" vertical="center"/>
    </xf>
    <xf numFmtId="4" fontId="21" fillId="0" borderId="28" xfId="0" applyNumberFormat="1" applyFont="1" applyFill="1" applyBorder="1" applyAlignment="1">
      <alignment horizontal="right" vertical="center"/>
    </xf>
    <xf numFmtId="4" fontId="26" fillId="0" borderId="27" xfId="0" applyNumberFormat="1" applyFont="1" applyFill="1" applyBorder="1" applyAlignment="1">
      <alignment horizontal="right" vertical="center"/>
    </xf>
    <xf numFmtId="4" fontId="26" fillId="0" borderId="23" xfId="0" applyNumberFormat="1" applyFont="1" applyFill="1" applyBorder="1" applyAlignment="1">
      <alignment horizontal="right" vertical="center"/>
    </xf>
    <xf numFmtId="4" fontId="22" fillId="0" borderId="27" xfId="0" applyNumberFormat="1" applyFont="1" applyFill="1" applyBorder="1" applyAlignment="1">
      <alignment horizontal="right" vertical="center"/>
    </xf>
    <xf numFmtId="4" fontId="22" fillId="0" borderId="28" xfId="0" applyNumberFormat="1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horizontal="left" vertical="center" wrapText="1"/>
    </xf>
    <xf numFmtId="0" fontId="20" fillId="20" borderId="19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right" vertical="center" wrapText="1"/>
    </xf>
    <xf numFmtId="49" fontId="20" fillId="24" borderId="12" xfId="0" applyNumberFormat="1" applyFont="1" applyFill="1" applyBorder="1" applyAlignment="1">
      <alignment horizontal="right" vertical="center"/>
    </xf>
    <xf numFmtId="4" fontId="22" fillId="0" borderId="29" xfId="0" applyNumberFormat="1" applyFont="1" applyFill="1" applyBorder="1" applyAlignment="1">
      <alignment horizontal="right" vertical="center"/>
    </xf>
    <xf numFmtId="4" fontId="26" fillId="24" borderId="30" xfId="0" applyNumberFormat="1" applyFont="1" applyFill="1" applyBorder="1" applyAlignment="1">
      <alignment horizontal="right" vertical="center"/>
    </xf>
    <xf numFmtId="4" fontId="31" fillId="24" borderId="32" xfId="0" applyNumberFormat="1" applyFont="1" applyFill="1" applyBorder="1" applyAlignment="1">
      <alignment horizontal="right" vertical="center"/>
    </xf>
    <xf numFmtId="4" fontId="21" fillId="24" borderId="30" xfId="0" applyNumberFormat="1" applyFont="1" applyFill="1" applyBorder="1" applyAlignment="1">
      <alignment horizontal="right" vertical="center"/>
    </xf>
    <xf numFmtId="49" fontId="21" fillId="24" borderId="32" xfId="0" applyNumberFormat="1" applyFont="1" applyFill="1" applyBorder="1" applyAlignment="1">
      <alignment horizontal="left" vertical="center"/>
    </xf>
    <xf numFmtId="4" fontId="26" fillId="0" borderId="41" xfId="0" applyNumberFormat="1" applyFont="1" applyFill="1" applyBorder="1" applyAlignment="1">
      <alignment horizontal="right" vertical="center"/>
    </xf>
    <xf numFmtId="4" fontId="26" fillId="0" borderId="32" xfId="0" applyNumberFormat="1" applyFont="1" applyFill="1" applyBorder="1" applyAlignment="1">
      <alignment horizontal="right" vertical="center"/>
    </xf>
    <xf numFmtId="49" fontId="20" fillId="0" borderId="48" xfId="0" applyNumberFormat="1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horizontal="right" vertical="center" wrapText="1"/>
    </xf>
    <xf numFmtId="4" fontId="40" fillId="24" borderId="31" xfId="0" applyNumberFormat="1" applyFont="1" applyFill="1" applyBorder="1" applyAlignment="1">
      <alignment horizontal="right" vertical="center"/>
    </xf>
    <xf numFmtId="4" fontId="20" fillId="0" borderId="30" xfId="0" applyNumberFormat="1" applyFont="1" applyFill="1" applyBorder="1" applyAlignment="1">
      <alignment horizontal="right" vertical="center"/>
    </xf>
    <xf numFmtId="49" fontId="21" fillId="0" borderId="26" xfId="0" applyNumberFormat="1" applyFont="1" applyFill="1" applyBorder="1" applyAlignment="1">
      <alignment horizontal="left" vertical="center"/>
    </xf>
    <xf numFmtId="49" fontId="21" fillId="0" borderId="14" xfId="0" applyNumberFormat="1" applyFont="1" applyFill="1" applyBorder="1" applyAlignment="1">
      <alignment horizontal="right"/>
    </xf>
    <xf numFmtId="4" fontId="28" fillId="0" borderId="0" xfId="0" applyNumberFormat="1" applyFont="1" applyFill="1" applyAlignment="1">
      <alignment vertical="center"/>
    </xf>
    <xf numFmtId="4" fontId="21" fillId="20" borderId="13" xfId="0" applyNumberFormat="1" applyFont="1" applyFill="1" applyBorder="1" applyAlignment="1">
      <alignment horizontal="center" vertical="center" wrapText="1"/>
    </xf>
    <xf numFmtId="4" fontId="21" fillId="20" borderId="22" xfId="0" applyNumberFormat="1" applyFont="1" applyFill="1" applyBorder="1" applyAlignment="1">
      <alignment horizontal="center" vertical="center" wrapText="1"/>
    </xf>
    <xf numFmtId="4" fontId="21" fillId="20" borderId="17" xfId="0" applyNumberFormat="1" applyFont="1" applyFill="1" applyBorder="1" applyAlignment="1">
      <alignment horizontal="right" vertical="center"/>
    </xf>
    <xf numFmtId="4" fontId="21" fillId="20" borderId="10" xfId="0" applyNumberFormat="1" applyFont="1" applyFill="1" applyBorder="1" applyAlignment="1">
      <alignment horizontal="right" vertical="center"/>
    </xf>
    <xf numFmtId="4" fontId="21" fillId="20" borderId="19" xfId="0" applyNumberFormat="1" applyFont="1" applyFill="1" applyBorder="1" applyAlignment="1">
      <alignment horizontal="right" vertical="center"/>
    </xf>
    <xf numFmtId="4" fontId="21" fillId="20" borderId="19" xfId="0" applyNumberFormat="1" applyFont="1" applyFill="1" applyBorder="1" applyAlignment="1">
      <alignment horizontal="right" vertical="center"/>
    </xf>
    <xf numFmtId="4" fontId="21" fillId="0" borderId="13" xfId="0" applyNumberFormat="1" applyFont="1" applyFill="1" applyBorder="1" applyAlignment="1">
      <alignment horizontal="right" vertical="center"/>
    </xf>
    <xf numFmtId="4" fontId="21" fillId="0" borderId="21" xfId="0" applyNumberFormat="1" applyFont="1" applyFill="1" applyBorder="1" applyAlignment="1">
      <alignment horizontal="right" vertical="center"/>
    </xf>
    <xf numFmtId="4" fontId="21" fillId="24" borderId="22" xfId="0" applyNumberFormat="1" applyFont="1" applyFill="1" applyBorder="1" applyAlignment="1">
      <alignment horizontal="right" vertical="center"/>
    </xf>
    <xf numFmtId="4" fontId="21" fillId="24" borderId="21" xfId="0" applyNumberFormat="1" applyFont="1" applyFill="1" applyBorder="1" applyAlignment="1">
      <alignment horizontal="right" vertical="center"/>
    </xf>
    <xf numFmtId="4" fontId="21" fillId="0" borderId="35" xfId="0" applyNumberFormat="1" applyFont="1" applyFill="1" applyBorder="1" applyAlignment="1">
      <alignment horizontal="right" vertical="center"/>
    </xf>
    <xf numFmtId="4" fontId="21" fillId="20" borderId="15" xfId="0" applyNumberFormat="1" applyFont="1" applyFill="1" applyBorder="1" applyAlignment="1">
      <alignment horizontal="right" vertical="center"/>
    </xf>
    <xf numFmtId="4" fontId="39" fillId="0" borderId="24" xfId="0" applyNumberFormat="1" applyFont="1" applyFill="1" applyBorder="1" applyAlignment="1">
      <alignment horizontal="left" vertical="top"/>
    </xf>
    <xf numFmtId="4" fontId="27" fillId="0" borderId="0" xfId="0" applyNumberFormat="1" applyFont="1" applyFill="1" applyAlignment="1">
      <alignment vertical="center"/>
    </xf>
    <xf numFmtId="4" fontId="21" fillId="20" borderId="49" xfId="0" applyNumberFormat="1" applyFont="1" applyFill="1" applyBorder="1" applyAlignment="1">
      <alignment horizontal="right" vertical="center"/>
    </xf>
    <xf numFmtId="4" fontId="21" fillId="20" borderId="15" xfId="0" applyNumberFormat="1" applyFont="1" applyFill="1" applyBorder="1" applyAlignment="1">
      <alignment horizontal="right" vertical="center"/>
    </xf>
    <xf numFmtId="4" fontId="26" fillId="20" borderId="49" xfId="0" applyNumberFormat="1" applyFont="1" applyFill="1" applyBorder="1" applyAlignment="1">
      <alignment horizontal="right" vertical="center"/>
    </xf>
    <xf numFmtId="4" fontId="26" fillId="20" borderId="15" xfId="0" applyNumberFormat="1" applyFont="1" applyFill="1" applyBorder="1" applyAlignment="1">
      <alignment horizontal="right" vertical="center"/>
    </xf>
    <xf numFmtId="4" fontId="20" fillId="20" borderId="49" xfId="0" applyNumberFormat="1" applyFont="1" applyFill="1" applyBorder="1" applyAlignment="1">
      <alignment horizontal="right" vertical="center"/>
    </xf>
    <xf numFmtId="4" fontId="20" fillId="20" borderId="15" xfId="0" applyNumberFormat="1" applyFont="1" applyFill="1" applyBorder="1" applyAlignment="1">
      <alignment horizontal="right" vertical="center"/>
    </xf>
    <xf numFmtId="4" fontId="40" fillId="20" borderId="10" xfId="0" applyNumberFormat="1" applyFont="1" applyFill="1" applyBorder="1" applyAlignment="1">
      <alignment horizontal="right" vertical="center"/>
    </xf>
    <xf numFmtId="4" fontId="31" fillId="20" borderId="17" xfId="0" applyNumberFormat="1" applyFont="1" applyFill="1" applyBorder="1" applyAlignment="1">
      <alignment horizontal="right" vertical="center"/>
    </xf>
    <xf numFmtId="4" fontId="40" fillId="20" borderId="17" xfId="0" applyNumberFormat="1" applyFont="1" applyFill="1" applyBorder="1" applyAlignment="1">
      <alignment horizontal="right" vertical="center"/>
    </xf>
    <xf numFmtId="4" fontId="31" fillId="20" borderId="10" xfId="0" applyNumberFormat="1" applyFont="1" applyFill="1" applyBorder="1" applyAlignment="1">
      <alignment horizontal="right" vertical="center"/>
    </xf>
    <xf numFmtId="4" fontId="31" fillId="20" borderId="10" xfId="0" applyNumberFormat="1" applyFont="1" applyFill="1" applyBorder="1" applyAlignment="1">
      <alignment horizontal="right" vertical="center"/>
    </xf>
    <xf numFmtId="4" fontId="40" fillId="20" borderId="10" xfId="0" applyNumberFormat="1" applyFont="1" applyFill="1" applyBorder="1" applyAlignment="1">
      <alignment horizontal="right" vertical="center"/>
    </xf>
    <xf numFmtId="4" fontId="31" fillId="0" borderId="31" xfId="0" applyNumberFormat="1" applyFont="1" applyFill="1" applyBorder="1" applyAlignment="1">
      <alignment horizontal="right" vertical="center"/>
    </xf>
    <xf numFmtId="4" fontId="40" fillId="0" borderId="3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49" fontId="20" fillId="24" borderId="11" xfId="0" applyNumberFormat="1" applyFont="1" applyFill="1" applyBorder="1" applyAlignment="1">
      <alignment horizontal="right" vertical="center"/>
    </xf>
    <xf numFmtId="49" fontId="21" fillId="24" borderId="26" xfId="0" applyNumberFormat="1" applyFont="1" applyFill="1" applyBorder="1" applyAlignment="1">
      <alignment horizontal="left" vertical="center"/>
    </xf>
    <xf numFmtId="4" fontId="21" fillId="24" borderId="18" xfId="0" applyNumberFormat="1" applyFont="1" applyFill="1" applyBorder="1" applyAlignment="1">
      <alignment horizontal="right" vertical="center"/>
    </xf>
    <xf numFmtId="4" fontId="21" fillId="24" borderId="25" xfId="0" applyNumberFormat="1" applyFont="1" applyFill="1" applyBorder="1" applyAlignment="1">
      <alignment horizontal="right" vertical="center"/>
    </xf>
    <xf numFmtId="4" fontId="21" fillId="24" borderId="23" xfId="0" applyNumberFormat="1" applyFont="1" applyFill="1" applyBorder="1" applyAlignment="1">
      <alignment horizontal="right" vertical="center"/>
    </xf>
    <xf numFmtId="4" fontId="26" fillId="24" borderId="18" xfId="0" applyNumberFormat="1" applyFont="1" applyFill="1" applyBorder="1" applyAlignment="1">
      <alignment horizontal="right" vertical="center"/>
    </xf>
    <xf numFmtId="4" fontId="40" fillId="24" borderId="28" xfId="0" applyNumberFormat="1" applyFont="1" applyFill="1" applyBorder="1" applyAlignment="1">
      <alignment horizontal="right" vertical="center"/>
    </xf>
    <xf numFmtId="4" fontId="26" fillId="24" borderId="25" xfId="0" applyNumberFormat="1" applyFont="1" applyFill="1" applyBorder="1" applyAlignment="1">
      <alignment horizontal="right" vertical="center"/>
    </xf>
    <xf numFmtId="4" fontId="22" fillId="24" borderId="27" xfId="0" applyNumberFormat="1" applyFont="1" applyFill="1" applyBorder="1" applyAlignment="1">
      <alignment horizontal="right" vertical="center"/>
    </xf>
    <xf numFmtId="4" fontId="31" fillId="24" borderId="26" xfId="0" applyNumberFormat="1" applyFont="1" applyFill="1" applyBorder="1" applyAlignment="1">
      <alignment horizontal="right" vertical="center"/>
    </xf>
    <xf numFmtId="4" fontId="22" fillId="24" borderId="28" xfId="0" applyNumberFormat="1" applyFont="1" applyFill="1" applyBorder="1" applyAlignment="1">
      <alignment horizontal="right" vertical="center"/>
    </xf>
    <xf numFmtId="4" fontId="31" fillId="0" borderId="35" xfId="0" applyNumberFormat="1" applyFont="1" applyFill="1" applyBorder="1" applyAlignment="1">
      <alignment horizontal="right" vertical="center"/>
    </xf>
    <xf numFmtId="4" fontId="31" fillId="0" borderId="13" xfId="0" applyNumberFormat="1" applyFont="1" applyFill="1" applyBorder="1" applyAlignment="1">
      <alignment horizontal="right" vertical="center"/>
    </xf>
    <xf numFmtId="4" fontId="20" fillId="0" borderId="45" xfId="0" applyNumberFormat="1" applyFont="1" applyFill="1" applyBorder="1" applyAlignment="1">
      <alignment horizontal="right" vertical="center"/>
    </xf>
    <xf numFmtId="4" fontId="20" fillId="0" borderId="29" xfId="0" applyNumberFormat="1" applyFont="1" applyFill="1" applyBorder="1" applyAlignment="1">
      <alignment horizontal="right" vertical="center"/>
    </xf>
    <xf numFmtId="4" fontId="20" fillId="0" borderId="46" xfId="0" applyNumberFormat="1" applyFont="1" applyFill="1" applyBorder="1" applyAlignment="1">
      <alignment horizontal="right" vertical="center"/>
    </xf>
    <xf numFmtId="4" fontId="20" fillId="0" borderId="33" xfId="0" applyNumberFormat="1" applyFont="1" applyFill="1" applyBorder="1" applyAlignment="1">
      <alignment horizontal="right" vertical="center"/>
    </xf>
    <xf numFmtId="4" fontId="20" fillId="0" borderId="22" xfId="0" applyNumberFormat="1" applyFont="1" applyFill="1" applyBorder="1" applyAlignment="1">
      <alignment horizontal="right" vertical="center"/>
    </xf>
    <xf numFmtId="4" fontId="20" fillId="20" borderId="10" xfId="0" applyNumberFormat="1" applyFont="1" applyFill="1" applyBorder="1" applyAlignment="1">
      <alignment horizontal="right" vertical="center"/>
    </xf>
    <xf numFmtId="4" fontId="20" fillId="20" borderId="19" xfId="0" applyNumberFormat="1" applyFont="1" applyFill="1" applyBorder="1" applyAlignment="1">
      <alignment horizontal="right" vertical="center"/>
    </xf>
    <xf numFmtId="4" fontId="20" fillId="20" borderId="17" xfId="0" applyNumberFormat="1" applyFont="1" applyFill="1" applyBorder="1" applyAlignment="1">
      <alignment horizontal="right" vertical="center"/>
    </xf>
    <xf numFmtId="4" fontId="20" fillId="0" borderId="31" xfId="0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>
      <alignment horizontal="right" vertical="center"/>
    </xf>
    <xf numFmtId="4" fontId="20" fillId="20" borderId="19" xfId="0" applyNumberFormat="1" applyFont="1" applyFill="1" applyBorder="1" applyAlignment="1">
      <alignment horizontal="right" vertical="center"/>
    </xf>
    <xf numFmtId="4" fontId="20" fillId="20" borderId="18" xfId="0" applyNumberFormat="1" applyFont="1" applyFill="1" applyBorder="1" applyAlignment="1">
      <alignment horizontal="right" vertical="center"/>
    </xf>
    <xf numFmtId="4" fontId="20" fillId="20" borderId="11" xfId="0" applyNumberFormat="1" applyFont="1" applyFill="1" applyBorder="1" applyAlignment="1">
      <alignment horizontal="right" vertical="center"/>
    </xf>
    <xf numFmtId="4" fontId="20" fillId="24" borderId="31" xfId="0" applyNumberFormat="1" applyFont="1" applyFill="1" applyBorder="1" applyAlignment="1">
      <alignment horizontal="right" vertical="center"/>
    </xf>
    <xf numFmtId="4" fontId="20" fillId="24" borderId="33" xfId="0" applyNumberFormat="1" applyFont="1" applyFill="1" applyBorder="1" applyAlignment="1">
      <alignment horizontal="right" vertical="center"/>
    </xf>
    <xf numFmtId="4" fontId="20" fillId="0" borderId="45" xfId="0" applyNumberFormat="1" applyFont="1" applyFill="1" applyBorder="1" applyAlignment="1">
      <alignment horizontal="right" vertical="center"/>
    </xf>
    <xf numFmtId="4" fontId="20" fillId="0" borderId="31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>
      <alignment horizontal="right" vertical="center"/>
    </xf>
    <xf numFmtId="4" fontId="20" fillId="20" borderId="11" xfId="0" applyNumberFormat="1" applyFont="1" applyFill="1" applyBorder="1" applyAlignment="1">
      <alignment horizontal="right" vertical="center"/>
    </xf>
    <xf numFmtId="4" fontId="20" fillId="20" borderId="20" xfId="0" applyNumberFormat="1" applyFont="1" applyFill="1" applyBorder="1" applyAlignment="1">
      <alignment horizontal="right" vertical="center"/>
    </xf>
    <xf numFmtId="4" fontId="20" fillId="0" borderId="29" xfId="0" applyNumberFormat="1" applyFont="1" applyFill="1" applyBorder="1" applyAlignment="1">
      <alignment horizontal="right" vertical="center"/>
    </xf>
    <xf numFmtId="4" fontId="20" fillId="0" borderId="46" xfId="0" applyNumberFormat="1" applyFont="1" applyFill="1" applyBorder="1" applyAlignment="1">
      <alignment horizontal="right" vertical="center"/>
    </xf>
    <xf numFmtId="4" fontId="26" fillId="20" borderId="11" xfId="0" applyNumberFormat="1" applyFont="1" applyFill="1" applyBorder="1" applyAlignment="1">
      <alignment horizontal="right" vertical="center"/>
    </xf>
    <xf numFmtId="4" fontId="22" fillId="20" borderId="11" xfId="0" applyNumberFormat="1" applyFont="1" applyFill="1" applyBorder="1" applyAlignment="1">
      <alignment horizontal="right" vertical="center"/>
    </xf>
    <xf numFmtId="4" fontId="22" fillId="20" borderId="35" xfId="0" applyNumberFormat="1" applyFont="1" applyFill="1" applyBorder="1" applyAlignment="1">
      <alignment horizontal="center" vertical="center" wrapText="1"/>
    </xf>
    <xf numFmtId="10" fontId="31" fillId="20" borderId="13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3" fontId="28" fillId="0" borderId="27" xfId="0" applyNumberFormat="1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10" fontId="31" fillId="20" borderId="36" xfId="0" applyNumberFormat="1" applyFont="1" applyFill="1" applyBorder="1" applyAlignment="1">
      <alignment horizontal="center" vertical="center"/>
    </xf>
    <xf numFmtId="10" fontId="31" fillId="20" borderId="35" xfId="0" applyNumberFormat="1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left" vertical="center" wrapText="1"/>
    </xf>
    <xf numFmtId="4" fontId="26" fillId="20" borderId="20" xfId="0" applyNumberFormat="1" applyFont="1" applyFill="1" applyBorder="1" applyAlignment="1">
      <alignment horizontal="right" vertical="center"/>
    </xf>
    <xf numFmtId="49" fontId="20" fillId="0" borderId="34" xfId="0" applyNumberFormat="1" applyFont="1" applyFill="1" applyBorder="1" applyAlignment="1">
      <alignment horizontal="right"/>
    </xf>
    <xf numFmtId="0" fontId="38" fillId="0" borderId="14" xfId="0" applyFont="1" applyFill="1" applyBorder="1" applyAlignment="1">
      <alignment/>
    </xf>
    <xf numFmtId="49" fontId="20" fillId="0" borderId="29" xfId="0" applyNumberFormat="1" applyFont="1" applyFill="1" applyBorder="1" applyAlignment="1">
      <alignment horizontal="left" vertical="center"/>
    </xf>
    <xf numFmtId="0" fontId="20" fillId="0" borderId="46" xfId="0" applyFont="1" applyFill="1" applyBorder="1" applyAlignment="1">
      <alignment vertical="center" wrapText="1"/>
    </xf>
    <xf numFmtId="49" fontId="21" fillId="0" borderId="30" xfId="0" applyNumberFormat="1" applyFont="1" applyFill="1" applyBorder="1" applyAlignment="1">
      <alignment horizontal="left" vertical="center"/>
    </xf>
    <xf numFmtId="4" fontId="20" fillId="20" borderId="15" xfId="0" applyNumberFormat="1" applyFont="1" applyFill="1" applyBorder="1" applyAlignment="1">
      <alignment horizontal="right" vertical="center"/>
    </xf>
    <xf numFmtId="4" fontId="20" fillId="20" borderId="49" xfId="0" applyNumberFormat="1" applyFont="1" applyFill="1" applyBorder="1" applyAlignment="1">
      <alignment horizontal="right" vertical="center"/>
    </xf>
    <xf numFmtId="4" fontId="22" fillId="20" borderId="50" xfId="0" applyNumberFormat="1" applyFont="1" applyFill="1" applyBorder="1" applyAlignment="1">
      <alignment horizontal="right" vertical="center"/>
    </xf>
    <xf numFmtId="4" fontId="26" fillId="20" borderId="49" xfId="0" applyNumberFormat="1" applyFont="1" applyFill="1" applyBorder="1" applyAlignment="1">
      <alignment horizontal="right" vertical="center"/>
    </xf>
    <xf numFmtId="4" fontId="23" fillId="0" borderId="29" xfId="0" applyNumberFormat="1" applyFont="1" applyFill="1" applyBorder="1" applyAlignment="1">
      <alignment/>
    </xf>
    <xf numFmtId="4" fontId="28" fillId="0" borderId="29" xfId="0" applyNumberFormat="1" applyFont="1" applyFill="1" applyBorder="1" applyAlignment="1">
      <alignment/>
    </xf>
    <xf numFmtId="4" fontId="25" fillId="0" borderId="51" xfId="0" applyNumberFormat="1" applyFont="1" applyFill="1" applyBorder="1" applyAlignment="1">
      <alignment/>
    </xf>
    <xf numFmtId="4" fontId="24" fillId="0" borderId="29" xfId="0" applyNumberFormat="1" applyFont="1" applyFill="1" applyBorder="1" applyAlignment="1">
      <alignment/>
    </xf>
    <xf numFmtId="10" fontId="24" fillId="0" borderId="29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21" fillId="0" borderId="32" xfId="0" applyNumberFormat="1" applyFont="1" applyFill="1" applyBorder="1" applyAlignment="1">
      <alignment horizontal="right" vertical="center" wrapText="1"/>
    </xf>
    <xf numFmtId="49" fontId="21" fillId="0" borderId="39" xfId="0" applyNumberFormat="1" applyFont="1" applyFill="1" applyBorder="1" applyAlignment="1">
      <alignment horizontal="right" vertical="center" wrapText="1"/>
    </xf>
    <xf numFmtId="49" fontId="21" fillId="0" borderId="37" xfId="0" applyNumberFormat="1" applyFont="1" applyFill="1" applyBorder="1" applyAlignment="1">
      <alignment horizontal="right" vertical="center" wrapText="1"/>
    </xf>
    <xf numFmtId="49" fontId="21" fillId="0" borderId="41" xfId="0" applyNumberFormat="1" applyFont="1" applyFill="1" applyBorder="1" applyAlignment="1">
      <alignment horizontal="right" vertical="center" wrapText="1"/>
    </xf>
    <xf numFmtId="4" fontId="22" fillId="20" borderId="30" xfId="0" applyNumberFormat="1" applyFont="1" applyFill="1" applyBorder="1" applyAlignment="1">
      <alignment horizontal="center" vertical="center" wrapText="1"/>
    </xf>
    <xf numFmtId="4" fontId="22" fillId="20" borderId="32" xfId="0" applyNumberFormat="1" applyFont="1" applyFill="1" applyBorder="1" applyAlignment="1">
      <alignment horizontal="center" vertical="center" wrapText="1"/>
    </xf>
    <xf numFmtId="3" fontId="26" fillId="20" borderId="52" xfId="0" applyNumberFormat="1" applyFont="1" applyFill="1" applyBorder="1" applyAlignment="1">
      <alignment horizontal="center" vertical="center" wrapText="1"/>
    </xf>
    <xf numFmtId="0" fontId="34" fillId="20" borderId="31" xfId="0" applyFont="1" applyFill="1" applyBorder="1" applyAlignment="1">
      <alignment horizontal="center" vertical="center" wrapText="1"/>
    </xf>
    <xf numFmtId="3" fontId="26" fillId="20" borderId="30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right" wrapText="1"/>
    </xf>
    <xf numFmtId="49" fontId="20" fillId="0" borderId="53" xfId="0" applyNumberFormat="1" applyFont="1" applyFill="1" applyBorder="1" applyAlignment="1">
      <alignment horizontal="right" wrapText="1"/>
    </xf>
    <xf numFmtId="49" fontId="20" fillId="0" borderId="14" xfId="0" applyNumberFormat="1" applyFont="1" applyFill="1" applyBorder="1" applyAlignment="1">
      <alignment horizontal="right" wrapText="1"/>
    </xf>
    <xf numFmtId="49" fontId="20" fillId="0" borderId="11" xfId="0" applyNumberFormat="1" applyFont="1" applyFill="1" applyBorder="1" applyAlignment="1">
      <alignment horizontal="right" wrapText="1"/>
    </xf>
    <xf numFmtId="49" fontId="21" fillId="0" borderId="12" xfId="0" applyNumberFormat="1" applyFont="1" applyFill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horizontal="right"/>
    </xf>
    <xf numFmtId="49" fontId="20" fillId="0" borderId="14" xfId="0" applyNumberFormat="1" applyFont="1" applyFill="1" applyBorder="1" applyAlignment="1">
      <alignment horizontal="right"/>
    </xf>
    <xf numFmtId="49" fontId="20" fillId="0" borderId="12" xfId="0" applyNumberFormat="1" applyFont="1" applyFill="1" applyBorder="1" applyAlignment="1">
      <alignment horizontal="right" vertical="center" wrapText="1"/>
    </xf>
    <xf numFmtId="3" fontId="26" fillId="20" borderId="54" xfId="0" applyNumberFormat="1" applyFont="1" applyFill="1" applyBorder="1" applyAlignment="1">
      <alignment horizontal="center" vertical="center" wrapText="1"/>
    </xf>
    <xf numFmtId="3" fontId="20" fillId="20" borderId="36" xfId="0" applyNumberFormat="1" applyFont="1" applyFill="1" applyBorder="1" applyAlignment="1">
      <alignment horizontal="center" vertical="center" textRotation="90" wrapText="1"/>
    </xf>
    <xf numFmtId="3" fontId="20" fillId="20" borderId="35" xfId="0" applyNumberFormat="1" applyFont="1" applyFill="1" applyBorder="1" applyAlignment="1">
      <alignment horizontal="center" vertical="center" textRotation="90" wrapText="1"/>
    </xf>
    <xf numFmtId="4" fontId="21" fillId="20" borderId="30" xfId="0" applyNumberFormat="1" applyFont="1" applyFill="1" applyBorder="1" applyAlignment="1">
      <alignment horizontal="center" vertical="center" wrapText="1"/>
    </xf>
    <xf numFmtId="4" fontId="21" fillId="20" borderId="54" xfId="0" applyNumberFormat="1" applyFont="1" applyFill="1" applyBorder="1" applyAlignment="1">
      <alignment horizontal="center" vertical="center" wrapText="1"/>
    </xf>
    <xf numFmtId="4" fontId="21" fillId="20" borderId="52" xfId="0" applyNumberFormat="1" applyFont="1" applyFill="1" applyBorder="1" applyAlignment="1">
      <alignment horizontal="center" vertical="center" wrapText="1"/>
    </xf>
    <xf numFmtId="4" fontId="33" fillId="20" borderId="31" xfId="0" applyNumberFormat="1" applyFont="1" applyFill="1" applyBorder="1" applyAlignment="1">
      <alignment horizontal="center" vertical="center" wrapText="1"/>
    </xf>
    <xf numFmtId="3" fontId="20" fillId="20" borderId="40" xfId="0" applyNumberFormat="1" applyFont="1" applyFill="1" applyBorder="1" applyAlignment="1">
      <alignment horizontal="center" vertical="center" wrapText="1"/>
    </xf>
    <xf numFmtId="0" fontId="33" fillId="20" borderId="34" xfId="0" applyFont="1" applyFill="1" applyBorder="1" applyAlignment="1">
      <alignment horizontal="center" vertical="center" wrapText="1"/>
    </xf>
    <xf numFmtId="4" fontId="22" fillId="20" borderId="52" xfId="0" applyNumberFormat="1" applyFont="1" applyFill="1" applyBorder="1" applyAlignment="1">
      <alignment horizontal="center" vertical="center" wrapText="1"/>
    </xf>
    <xf numFmtId="4" fontId="39" fillId="20" borderId="31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right" wrapText="1"/>
    </xf>
    <xf numFmtId="49" fontId="20" fillId="0" borderId="36" xfId="0" applyNumberFormat="1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horizontal="right" vertical="center"/>
    </xf>
    <xf numFmtId="49" fontId="20" fillId="0" borderId="35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Alignment="1">
      <alignment horizontal="left" wrapText="1"/>
    </xf>
    <xf numFmtId="49" fontId="21" fillId="0" borderId="0" xfId="0" applyNumberFormat="1" applyFont="1" applyFill="1" applyAlignment="1">
      <alignment wrapText="1"/>
    </xf>
    <xf numFmtId="0" fontId="20" fillId="20" borderId="16" xfId="0" applyFont="1" applyFill="1" applyBorder="1" applyAlignment="1">
      <alignment horizontal="center" vertical="center" wrapText="1"/>
    </xf>
    <xf numFmtId="0" fontId="21" fillId="20" borderId="55" xfId="0" applyFont="1" applyFill="1" applyBorder="1" applyAlignment="1">
      <alignment horizontal="center" vertical="center" wrapText="1"/>
    </xf>
    <xf numFmtId="0" fontId="21" fillId="20" borderId="47" xfId="0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right" vertical="center" wrapText="1"/>
    </xf>
    <xf numFmtId="49" fontId="21" fillId="0" borderId="12" xfId="0" applyNumberFormat="1" applyFont="1" applyFill="1" applyBorder="1" applyAlignment="1">
      <alignment horizontal="right" vertical="center" wrapText="1"/>
    </xf>
    <xf numFmtId="49" fontId="32" fillId="0" borderId="24" xfId="0" applyNumberFormat="1" applyFont="1" applyFill="1" applyBorder="1" applyAlignment="1">
      <alignment horizontal="center" vertical="center" wrapText="1"/>
    </xf>
    <xf numFmtId="49" fontId="33" fillId="0" borderId="24" xfId="0" applyNumberFormat="1" applyFont="1" applyBorder="1" applyAlignment="1">
      <alignment horizontal="center" vertical="center" wrapText="1"/>
    </xf>
    <xf numFmtId="4" fontId="41" fillId="0" borderId="24" xfId="0" applyNumberFormat="1" applyFont="1" applyFill="1" applyBorder="1" applyAlignment="1">
      <alignment horizontal="left" vertical="top" wrapText="1"/>
    </xf>
    <xf numFmtId="0" fontId="42" fillId="0" borderId="24" xfId="0" applyFont="1" applyBorder="1" applyAlignment="1">
      <alignment vertical="top" wrapText="1"/>
    </xf>
    <xf numFmtId="49" fontId="21" fillId="0" borderId="36" xfId="0" applyNumberFormat="1" applyFont="1" applyFill="1" applyBorder="1" applyAlignment="1">
      <alignment horizontal="right" vertical="center"/>
    </xf>
    <xf numFmtId="49" fontId="21" fillId="0" borderId="35" xfId="0" applyNumberFormat="1" applyFont="1" applyFill="1" applyBorder="1" applyAlignment="1">
      <alignment horizontal="right" vertical="center"/>
    </xf>
    <xf numFmtId="49" fontId="20" fillId="0" borderId="35" xfId="0" applyNumberFormat="1" applyFont="1" applyFill="1" applyBorder="1" applyAlignment="1">
      <alignment horizontal="right" wrapText="1"/>
    </xf>
    <xf numFmtId="0" fontId="20" fillId="20" borderId="15" xfId="0" applyFont="1" applyFill="1" applyBorder="1" applyAlignment="1">
      <alignment horizontal="center" vertical="center" wrapText="1"/>
    </xf>
    <xf numFmtId="0" fontId="20" fillId="20" borderId="50" xfId="0" applyFont="1" applyFill="1" applyBorder="1" applyAlignment="1">
      <alignment horizontal="center" vertical="center" wrapText="1"/>
    </xf>
    <xf numFmtId="6" fontId="23" fillId="0" borderId="44" xfId="0" applyNumberFormat="1" applyFont="1" applyFill="1" applyBorder="1" applyAlignment="1">
      <alignment wrapText="1"/>
    </xf>
    <xf numFmtId="0" fontId="43" fillId="0" borderId="51" xfId="0" applyFont="1" applyBorder="1" applyAlignment="1">
      <alignment wrapText="1"/>
    </xf>
    <xf numFmtId="0" fontId="43" fillId="0" borderId="48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62"/>
  <sheetViews>
    <sheetView zoomScale="75" zoomScaleNormal="75" zoomScaleSheetLayoutView="5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30" sqref="E230"/>
    </sheetView>
  </sheetViews>
  <sheetFormatPr defaultColWidth="9.00390625" defaultRowHeight="12.75"/>
  <cols>
    <col min="1" max="1" width="6.75390625" style="288" bestFit="1" customWidth="1"/>
    <col min="2" max="2" width="10.875" style="42" bestFit="1" customWidth="1"/>
    <col min="3" max="3" width="7.875" style="43" bestFit="1" customWidth="1"/>
    <col min="4" max="4" width="56.125" style="289" customWidth="1"/>
    <col min="5" max="5" width="20.125" style="290" customWidth="1"/>
    <col min="6" max="6" width="19.125" style="290" customWidth="1"/>
    <col min="7" max="7" width="20.625" style="290" customWidth="1"/>
    <col min="8" max="8" width="19.125" style="296" customWidth="1"/>
    <col min="9" max="9" width="19.75390625" style="297" customWidth="1"/>
    <col min="10" max="10" width="17.625" style="297" customWidth="1"/>
    <col min="11" max="11" width="19.375" style="293" customWidth="1"/>
    <col min="12" max="13" width="18.875" style="294" customWidth="1"/>
    <col min="14" max="14" width="15.875" style="295" customWidth="1"/>
    <col min="15" max="21" width="9.125" style="47" customWidth="1"/>
    <col min="22" max="16384" width="9.125" style="48" customWidth="1"/>
  </cols>
  <sheetData>
    <row r="1" spans="1:14" ht="78" customHeight="1">
      <c r="A1" s="41"/>
      <c r="D1" s="459" t="s">
        <v>220</v>
      </c>
      <c r="E1" s="460"/>
      <c r="F1" s="460"/>
      <c r="G1" s="44"/>
      <c r="H1" s="45"/>
      <c r="I1" s="46"/>
      <c r="J1" s="46"/>
      <c r="K1" s="338"/>
      <c r="L1" s="461" t="s">
        <v>248</v>
      </c>
      <c r="M1" s="462"/>
      <c r="N1" s="462"/>
    </row>
    <row r="2" spans="1:68" s="51" customFormat="1" ht="15.75" customHeight="1">
      <c r="A2" s="438" t="s">
        <v>1</v>
      </c>
      <c r="B2" s="438" t="s">
        <v>16</v>
      </c>
      <c r="C2" s="438" t="s">
        <v>217</v>
      </c>
      <c r="D2" s="444" t="s">
        <v>91</v>
      </c>
      <c r="E2" s="442" t="s">
        <v>216</v>
      </c>
      <c r="F2" s="440" t="s">
        <v>111</v>
      </c>
      <c r="G2" s="441"/>
      <c r="H2" s="425" t="s">
        <v>222</v>
      </c>
      <c r="I2" s="427" t="s">
        <v>111</v>
      </c>
      <c r="J2" s="437"/>
      <c r="K2" s="446" t="s">
        <v>249</v>
      </c>
      <c r="L2" s="423" t="s">
        <v>111</v>
      </c>
      <c r="M2" s="424"/>
      <c r="N2" s="394"/>
      <c r="O2" s="49"/>
      <c r="P2" s="49"/>
      <c r="Q2" s="49"/>
      <c r="R2" s="49"/>
      <c r="S2" s="49"/>
      <c r="T2" s="49"/>
      <c r="U2" s="49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</row>
    <row r="3" spans="1:68" s="51" customFormat="1" ht="61.5" customHeight="1">
      <c r="A3" s="439"/>
      <c r="B3" s="439"/>
      <c r="C3" s="439"/>
      <c r="D3" s="445"/>
      <c r="E3" s="443"/>
      <c r="F3" s="326" t="s">
        <v>152</v>
      </c>
      <c r="G3" s="327" t="s">
        <v>106</v>
      </c>
      <c r="H3" s="426"/>
      <c r="I3" s="52" t="s">
        <v>152</v>
      </c>
      <c r="J3" s="53" t="s">
        <v>106</v>
      </c>
      <c r="K3" s="447"/>
      <c r="L3" s="393" t="s">
        <v>152</v>
      </c>
      <c r="M3" s="393" t="s">
        <v>106</v>
      </c>
      <c r="N3" s="55" t="s">
        <v>197</v>
      </c>
      <c r="O3" s="49"/>
      <c r="P3" s="49"/>
      <c r="Q3" s="49"/>
      <c r="R3" s="49"/>
      <c r="S3" s="49"/>
      <c r="T3" s="49"/>
      <c r="U3" s="49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</row>
    <row r="4" spans="1:21" s="69" customFormat="1" ht="19.5" thickBot="1">
      <c r="A4" s="56">
        <v>1</v>
      </c>
      <c r="B4" s="398">
        <v>2</v>
      </c>
      <c r="C4" s="57">
        <v>3</v>
      </c>
      <c r="D4" s="58">
        <v>4</v>
      </c>
      <c r="E4" s="59">
        <v>5</v>
      </c>
      <c r="F4" s="60">
        <v>6</v>
      </c>
      <c r="G4" s="61">
        <v>7</v>
      </c>
      <c r="H4" s="62">
        <v>8</v>
      </c>
      <c r="I4" s="63">
        <v>9</v>
      </c>
      <c r="J4" s="64">
        <v>10</v>
      </c>
      <c r="K4" s="65">
        <v>11</v>
      </c>
      <c r="L4" s="66">
        <v>12</v>
      </c>
      <c r="M4" s="66">
        <v>13</v>
      </c>
      <c r="N4" s="67">
        <v>14</v>
      </c>
      <c r="O4" s="68"/>
      <c r="P4" s="68"/>
      <c r="Q4" s="68"/>
      <c r="R4" s="68"/>
      <c r="S4" s="68"/>
      <c r="T4" s="68"/>
      <c r="U4" s="68"/>
    </row>
    <row r="5" spans="1:68" s="3" customFormat="1" ht="36.75" customHeight="1" thickBot="1">
      <c r="A5" s="4" t="s">
        <v>82</v>
      </c>
      <c r="B5" s="4"/>
      <c r="C5" s="1"/>
      <c r="D5" s="17" t="s">
        <v>2</v>
      </c>
      <c r="E5" s="328">
        <f aca="true" t="shared" si="0" ref="E5:E16">SUM(F5:G5)</f>
        <v>4800</v>
      </c>
      <c r="F5" s="329">
        <f>F6+F8</f>
        <v>4800</v>
      </c>
      <c r="G5" s="329">
        <f>G6+G8</f>
        <v>0</v>
      </c>
      <c r="H5" s="22">
        <f aca="true" t="shared" si="1" ref="H5:H16">SUM(I5:J5)</f>
        <v>922641.1</v>
      </c>
      <c r="I5" s="23">
        <f>I6+I8</f>
        <v>919425.1</v>
      </c>
      <c r="J5" s="23">
        <f>J6+J8</f>
        <v>3216</v>
      </c>
      <c r="K5" s="20">
        <f aca="true" t="shared" si="2" ref="K5:K16">SUM(L5:M5)</f>
        <v>921840.58</v>
      </c>
      <c r="L5" s="7">
        <f>L6+L8</f>
        <v>918624.58</v>
      </c>
      <c r="M5" s="7">
        <f>M6+M8</f>
        <v>3216</v>
      </c>
      <c r="N5" s="33">
        <f>K5/H5</f>
        <v>0.9991323603511701</v>
      </c>
      <c r="O5" s="31"/>
      <c r="P5" s="31"/>
      <c r="Q5" s="31"/>
      <c r="R5" s="31"/>
      <c r="S5" s="31"/>
      <c r="T5" s="31"/>
      <c r="U5" s="31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</row>
    <row r="6" spans="1:21" s="80" customFormat="1" ht="42" customHeight="1">
      <c r="A6" s="428"/>
      <c r="B6" s="318" t="s">
        <v>231</v>
      </c>
      <c r="C6" s="71"/>
      <c r="D6" s="144" t="s">
        <v>232</v>
      </c>
      <c r="E6" s="368">
        <f>SUM(F6:G6)</f>
        <v>0</v>
      </c>
      <c r="F6" s="369">
        <f>SUM(F7:F7)</f>
        <v>0</v>
      </c>
      <c r="G6" s="370">
        <f>SUM(G7:G7)</f>
        <v>0</v>
      </c>
      <c r="H6" s="316">
        <f>SUM(I6:J6)</f>
        <v>3216</v>
      </c>
      <c r="I6" s="75">
        <f>SUM(I7:I7)</f>
        <v>0</v>
      </c>
      <c r="J6" s="75">
        <f>SUM(J7:J7)</f>
        <v>3216</v>
      </c>
      <c r="K6" s="77">
        <f>SUM(L6:M6)</f>
        <v>3216</v>
      </c>
      <c r="L6" s="78">
        <f>SUM(L7:L7)</f>
        <v>0</v>
      </c>
      <c r="M6" s="78">
        <f>SUM(M7:M7)</f>
        <v>3216</v>
      </c>
      <c r="N6" s="34">
        <f aca="true" t="shared" si="3" ref="N6:N82">K6/H6</f>
        <v>1</v>
      </c>
      <c r="O6" s="79"/>
      <c r="P6" s="79"/>
      <c r="Q6" s="79"/>
      <c r="R6" s="79"/>
      <c r="S6" s="79"/>
      <c r="T6" s="79"/>
      <c r="U6" s="79"/>
    </row>
    <row r="7" spans="1:21" s="80" customFormat="1" ht="36.75" customHeight="1">
      <c r="A7" s="428"/>
      <c r="B7" s="11"/>
      <c r="C7" s="129" t="s">
        <v>173</v>
      </c>
      <c r="D7" s="103" t="s">
        <v>174</v>
      </c>
      <c r="E7" s="84">
        <f>SUM(F7:G7)</f>
        <v>0</v>
      </c>
      <c r="F7" s="85">
        <v>0</v>
      </c>
      <c r="G7" s="86"/>
      <c r="H7" s="317">
        <f>SUM(I7:J7)</f>
        <v>3216</v>
      </c>
      <c r="I7" s="88"/>
      <c r="J7" s="88">
        <v>3216</v>
      </c>
      <c r="K7" s="90">
        <f>SUM(L7:M7)</f>
        <v>3216</v>
      </c>
      <c r="L7" s="91"/>
      <c r="M7" s="91">
        <v>3216</v>
      </c>
      <c r="N7" s="35">
        <f t="shared" si="3"/>
        <v>1</v>
      </c>
      <c r="O7" s="79"/>
      <c r="P7" s="79"/>
      <c r="Q7" s="79"/>
      <c r="R7" s="79"/>
      <c r="S7" s="79"/>
      <c r="T7" s="79"/>
      <c r="U7" s="79"/>
    </row>
    <row r="8" spans="1:21" s="80" customFormat="1" ht="36" customHeight="1">
      <c r="A8" s="428"/>
      <c r="B8" s="151" t="s">
        <v>18</v>
      </c>
      <c r="C8" s="71"/>
      <c r="D8" s="72" t="s">
        <v>3</v>
      </c>
      <c r="E8" s="371">
        <f t="shared" si="0"/>
        <v>4800</v>
      </c>
      <c r="F8" s="73">
        <f>SUM(F9:F12)</f>
        <v>4800</v>
      </c>
      <c r="G8" s="372">
        <f>SUM(G9:G12)</f>
        <v>0</v>
      </c>
      <c r="H8" s="317">
        <f>SUM(I8:J8)</f>
        <v>919425.1</v>
      </c>
      <c r="I8" s="75">
        <f>SUM(I9:I12)</f>
        <v>919425.1</v>
      </c>
      <c r="J8" s="76">
        <f>SUM(J9:J9)</f>
        <v>0</v>
      </c>
      <c r="K8" s="77">
        <f t="shared" si="2"/>
        <v>918624.58</v>
      </c>
      <c r="L8" s="78">
        <f>SUM(L9:L12)</f>
        <v>918624.58</v>
      </c>
      <c r="M8" s="78">
        <f>SUM(M9:M12)</f>
        <v>0</v>
      </c>
      <c r="N8" s="34">
        <f t="shared" si="3"/>
        <v>0.999129325488286</v>
      </c>
      <c r="O8" s="79"/>
      <c r="P8" s="79"/>
      <c r="Q8" s="79"/>
      <c r="R8" s="79"/>
      <c r="S8" s="79"/>
      <c r="T8" s="79"/>
      <c r="U8" s="79"/>
    </row>
    <row r="9" spans="1:21" s="80" customFormat="1" ht="117.75" customHeight="1">
      <c r="A9" s="428"/>
      <c r="B9" s="125"/>
      <c r="C9" s="82" t="s">
        <v>72</v>
      </c>
      <c r="D9" s="83" t="s">
        <v>126</v>
      </c>
      <c r="E9" s="157">
        <f t="shared" si="0"/>
        <v>4800</v>
      </c>
      <c r="F9" s="119">
        <v>4800</v>
      </c>
      <c r="G9" s="120"/>
      <c r="H9" s="87">
        <f t="shared" si="1"/>
        <v>4800</v>
      </c>
      <c r="I9" s="88">
        <v>4800</v>
      </c>
      <c r="J9" s="89"/>
      <c r="K9" s="90">
        <f t="shared" si="2"/>
        <v>3192.97</v>
      </c>
      <c r="L9" s="91">
        <v>3192.97</v>
      </c>
      <c r="M9" s="91"/>
      <c r="N9" s="35">
        <f t="shared" si="3"/>
        <v>0.6652020833333333</v>
      </c>
      <c r="O9" s="79"/>
      <c r="P9" s="79"/>
      <c r="Q9" s="79"/>
      <c r="R9" s="79"/>
      <c r="S9" s="79"/>
      <c r="T9" s="79"/>
      <c r="U9" s="79"/>
    </row>
    <row r="10" spans="1:21" s="80" customFormat="1" ht="42.75" customHeight="1">
      <c r="A10" s="81"/>
      <c r="B10" s="9"/>
      <c r="C10" s="149" t="s">
        <v>180</v>
      </c>
      <c r="D10" s="103" t="s">
        <v>247</v>
      </c>
      <c r="E10" s="84">
        <f>SUM(F10:G10)</f>
        <v>0</v>
      </c>
      <c r="F10" s="85">
        <v>0</v>
      </c>
      <c r="G10" s="86"/>
      <c r="H10" s="87">
        <f>SUM(I10:J10)</f>
        <v>4650</v>
      </c>
      <c r="I10" s="88">
        <v>4650</v>
      </c>
      <c r="J10" s="89"/>
      <c r="K10" s="90">
        <f>SUM(L10:M10)</f>
        <v>5050</v>
      </c>
      <c r="L10" s="91">
        <v>5050</v>
      </c>
      <c r="M10" s="91"/>
      <c r="N10" s="35">
        <f>K10/H10</f>
        <v>1.086021505376344</v>
      </c>
      <c r="O10" s="79"/>
      <c r="P10" s="79"/>
      <c r="Q10" s="79"/>
      <c r="R10" s="79"/>
      <c r="S10" s="79"/>
      <c r="T10" s="79"/>
      <c r="U10" s="79"/>
    </row>
    <row r="11" spans="1:21" s="80" customFormat="1" ht="32.25" customHeight="1">
      <c r="A11" s="81"/>
      <c r="B11" s="9"/>
      <c r="C11" s="117" t="s">
        <v>73</v>
      </c>
      <c r="D11" s="103" t="s">
        <v>128</v>
      </c>
      <c r="E11" s="84">
        <f>SUM(F11:G11)</f>
        <v>0</v>
      </c>
      <c r="F11" s="85">
        <v>0</v>
      </c>
      <c r="G11" s="86"/>
      <c r="H11" s="87">
        <f>SUM(I11:J11)</f>
        <v>0</v>
      </c>
      <c r="I11" s="88">
        <v>0</v>
      </c>
      <c r="J11" s="89"/>
      <c r="K11" s="90">
        <f>SUM(L11:M11)</f>
        <v>406.51</v>
      </c>
      <c r="L11" s="91">
        <v>406.51</v>
      </c>
      <c r="M11" s="91"/>
      <c r="N11" s="35" t="s">
        <v>251</v>
      </c>
      <c r="O11" s="79"/>
      <c r="P11" s="79"/>
      <c r="Q11" s="79"/>
      <c r="R11" s="79"/>
      <c r="S11" s="79"/>
      <c r="T11" s="79"/>
      <c r="U11" s="79"/>
    </row>
    <row r="12" spans="1:21" s="80" customFormat="1" ht="91.5" customHeight="1" thickBot="1">
      <c r="A12" s="92"/>
      <c r="B12" s="93"/>
      <c r="C12" s="94" t="s">
        <v>52</v>
      </c>
      <c r="D12" s="95" t="s">
        <v>169</v>
      </c>
      <c r="E12" s="84">
        <f t="shared" si="0"/>
        <v>0</v>
      </c>
      <c r="F12" s="96">
        <v>0</v>
      </c>
      <c r="G12" s="97"/>
      <c r="H12" s="87">
        <f t="shared" si="1"/>
        <v>909975.1</v>
      </c>
      <c r="I12" s="98">
        <v>909975.1</v>
      </c>
      <c r="J12" s="99"/>
      <c r="K12" s="90">
        <f t="shared" si="2"/>
        <v>909975.1</v>
      </c>
      <c r="L12" s="100">
        <v>909975.1</v>
      </c>
      <c r="M12" s="100"/>
      <c r="N12" s="36">
        <f t="shared" si="3"/>
        <v>1</v>
      </c>
      <c r="O12" s="79"/>
      <c r="P12" s="79"/>
      <c r="Q12" s="79"/>
      <c r="R12" s="79"/>
      <c r="S12" s="79"/>
      <c r="T12" s="79"/>
      <c r="U12" s="79"/>
    </row>
    <row r="13" spans="1:68" s="3" customFormat="1" ht="36.75" customHeight="1" thickBot="1">
      <c r="A13" s="4" t="s">
        <v>193</v>
      </c>
      <c r="B13" s="4"/>
      <c r="C13" s="1"/>
      <c r="D13" s="17" t="s">
        <v>195</v>
      </c>
      <c r="E13" s="375">
        <f t="shared" si="0"/>
        <v>0</v>
      </c>
      <c r="F13" s="373">
        <f>F14</f>
        <v>0</v>
      </c>
      <c r="G13" s="374">
        <f>G14</f>
        <v>0</v>
      </c>
      <c r="H13" s="22">
        <f t="shared" si="1"/>
        <v>75664</v>
      </c>
      <c r="I13" s="23">
        <f>I14</f>
        <v>75664</v>
      </c>
      <c r="J13" s="24">
        <f>J14</f>
        <v>0</v>
      </c>
      <c r="K13" s="20">
        <f t="shared" si="2"/>
        <v>93084</v>
      </c>
      <c r="L13" s="7">
        <f>L14</f>
        <v>93084</v>
      </c>
      <c r="M13" s="7">
        <f>M14</f>
        <v>0</v>
      </c>
      <c r="N13" s="37">
        <f t="shared" si="3"/>
        <v>1.23022837809262</v>
      </c>
      <c r="O13" s="31"/>
      <c r="P13" s="31"/>
      <c r="Q13" s="31"/>
      <c r="R13" s="31"/>
      <c r="S13" s="31"/>
      <c r="T13" s="31"/>
      <c r="U13" s="31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</row>
    <row r="14" spans="1:21" s="80" customFormat="1" ht="37.5" customHeight="1">
      <c r="A14" s="429"/>
      <c r="B14" s="70" t="s">
        <v>194</v>
      </c>
      <c r="C14" s="71"/>
      <c r="D14" s="72" t="s">
        <v>196</v>
      </c>
      <c r="E14" s="376">
        <f t="shared" si="0"/>
        <v>0</v>
      </c>
      <c r="F14" s="73">
        <f>SUM(F15:F16)</f>
        <v>0</v>
      </c>
      <c r="G14" s="73">
        <f>SUM(G15:G16)</f>
        <v>0</v>
      </c>
      <c r="H14" s="74">
        <f t="shared" si="1"/>
        <v>75664</v>
      </c>
      <c r="I14" s="75">
        <f>SUM(I15:I16)</f>
        <v>75664</v>
      </c>
      <c r="J14" s="75">
        <f>SUM(J15:J16)</f>
        <v>0</v>
      </c>
      <c r="K14" s="77">
        <f t="shared" si="2"/>
        <v>93084</v>
      </c>
      <c r="L14" s="78">
        <f>SUM(L15:L16)</f>
        <v>93084</v>
      </c>
      <c r="M14" s="78">
        <f>SUM(M15:M16)</f>
        <v>0</v>
      </c>
      <c r="N14" s="34">
        <f t="shared" si="3"/>
        <v>1.23022837809262</v>
      </c>
      <c r="O14" s="79"/>
      <c r="P14" s="79"/>
      <c r="Q14" s="79"/>
      <c r="R14" s="79"/>
      <c r="S14" s="79"/>
      <c r="T14" s="79"/>
      <c r="U14" s="79"/>
    </row>
    <row r="15" spans="1:21" s="80" customFormat="1" ht="39.75" customHeight="1">
      <c r="A15" s="430"/>
      <c r="B15" s="9"/>
      <c r="C15" s="129" t="s">
        <v>94</v>
      </c>
      <c r="D15" s="103" t="s">
        <v>250</v>
      </c>
      <c r="E15" s="84">
        <f>SUM(F15:G15)</f>
        <v>0</v>
      </c>
      <c r="F15" s="85">
        <v>0</v>
      </c>
      <c r="G15" s="86"/>
      <c r="H15" s="87">
        <f>SUM(I15:J15)</f>
        <v>41764</v>
      </c>
      <c r="I15" s="88">
        <v>41764</v>
      </c>
      <c r="J15" s="89"/>
      <c r="K15" s="90">
        <f>SUM(L15:M15)</f>
        <v>59184</v>
      </c>
      <c r="L15" s="91">
        <v>59184</v>
      </c>
      <c r="M15" s="91"/>
      <c r="N15" s="35">
        <f t="shared" si="3"/>
        <v>1.4171056412221053</v>
      </c>
      <c r="O15" s="79"/>
      <c r="P15" s="79"/>
      <c r="Q15" s="79"/>
      <c r="R15" s="79"/>
      <c r="S15" s="79"/>
      <c r="T15" s="79"/>
      <c r="U15" s="79"/>
    </row>
    <row r="16" spans="1:21" s="80" customFormat="1" ht="45.75" customHeight="1" thickBot="1">
      <c r="A16" s="431"/>
      <c r="B16" s="123"/>
      <c r="C16" s="102" t="s">
        <v>200</v>
      </c>
      <c r="D16" s="103" t="s">
        <v>201</v>
      </c>
      <c r="E16" s="84">
        <f t="shared" si="0"/>
        <v>0</v>
      </c>
      <c r="F16" s="85">
        <v>0</v>
      </c>
      <c r="G16" s="86"/>
      <c r="H16" s="87">
        <f t="shared" si="1"/>
        <v>33900</v>
      </c>
      <c r="I16" s="88">
        <v>33900</v>
      </c>
      <c r="J16" s="89"/>
      <c r="K16" s="90">
        <f t="shared" si="2"/>
        <v>33900</v>
      </c>
      <c r="L16" s="91">
        <v>33900</v>
      </c>
      <c r="M16" s="91"/>
      <c r="N16" s="35">
        <f t="shared" si="3"/>
        <v>1</v>
      </c>
      <c r="O16" s="79"/>
      <c r="P16" s="79"/>
      <c r="Q16" s="79"/>
      <c r="R16" s="79"/>
      <c r="S16" s="79"/>
      <c r="T16" s="79"/>
      <c r="U16" s="79"/>
    </row>
    <row r="17" spans="1:68" s="3" customFormat="1" ht="36.75" customHeight="1" thickBot="1">
      <c r="A17" s="5" t="s">
        <v>83</v>
      </c>
      <c r="B17" s="4"/>
      <c r="C17" s="1"/>
      <c r="D17" s="17" t="s">
        <v>10</v>
      </c>
      <c r="E17" s="375">
        <f aca="true" t="shared" si="4" ref="E17:M17">E18+E23</f>
        <v>3886000</v>
      </c>
      <c r="F17" s="373">
        <f t="shared" si="4"/>
        <v>1850000</v>
      </c>
      <c r="G17" s="374">
        <f t="shared" si="4"/>
        <v>2036000</v>
      </c>
      <c r="H17" s="22">
        <f t="shared" si="4"/>
        <v>3982000</v>
      </c>
      <c r="I17" s="23">
        <f t="shared" si="4"/>
        <v>1912000</v>
      </c>
      <c r="J17" s="24">
        <f t="shared" si="4"/>
        <v>2070000</v>
      </c>
      <c r="K17" s="20">
        <f t="shared" si="4"/>
        <v>2567989.7199999997</v>
      </c>
      <c r="L17" s="7">
        <f t="shared" si="4"/>
        <v>1956282.3299999998</v>
      </c>
      <c r="M17" s="7">
        <f t="shared" si="4"/>
        <v>611707.39</v>
      </c>
      <c r="N17" s="37">
        <f t="shared" si="3"/>
        <v>0.6448994776494223</v>
      </c>
      <c r="O17" s="31"/>
      <c r="P17" s="31"/>
      <c r="Q17" s="31"/>
      <c r="R17" s="31"/>
      <c r="S17" s="31"/>
      <c r="T17" s="31"/>
      <c r="U17" s="31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21" s="15" customFormat="1" ht="51.75" customHeight="1">
      <c r="A18" s="104"/>
      <c r="B18" s="9" t="s">
        <v>98</v>
      </c>
      <c r="C18" s="105"/>
      <c r="D18" s="298" t="s">
        <v>99</v>
      </c>
      <c r="E18" s="371">
        <f aca="true" t="shared" si="5" ref="E18:E39">SUM(F18:G18)</f>
        <v>1130000</v>
      </c>
      <c r="F18" s="106">
        <f>SUM(F19:F22)</f>
        <v>1130000</v>
      </c>
      <c r="G18" s="106">
        <f>SUM(G19:G22)</f>
        <v>0</v>
      </c>
      <c r="H18" s="87">
        <f aca="true" t="shared" si="6" ref="H18:H40">SUM(I18:J18)</f>
        <v>1130000</v>
      </c>
      <c r="I18" s="107">
        <f>SUM(I19:I22)</f>
        <v>1130000</v>
      </c>
      <c r="J18" s="106">
        <f>SUM(J19:J22)</f>
        <v>0</v>
      </c>
      <c r="K18" s="90">
        <f>SUM(L18:M18)</f>
        <v>1185026.91</v>
      </c>
      <c r="L18" s="109">
        <f>SUM(L19:L22)</f>
        <v>1185026.91</v>
      </c>
      <c r="M18" s="109">
        <f>SUM(M19:M22)</f>
        <v>0</v>
      </c>
      <c r="N18" s="34">
        <f t="shared" si="3"/>
        <v>1.0486963805309735</v>
      </c>
      <c r="O18" s="31"/>
      <c r="P18" s="31"/>
      <c r="Q18" s="31"/>
      <c r="R18" s="31"/>
      <c r="S18" s="31"/>
      <c r="T18" s="31"/>
      <c r="U18" s="31"/>
    </row>
    <row r="19" spans="1:21" s="15" customFormat="1" ht="43.5" customHeight="1">
      <c r="A19" s="110"/>
      <c r="B19" s="111"/>
      <c r="C19" s="82" t="s">
        <v>200</v>
      </c>
      <c r="D19" s="103" t="s">
        <v>201</v>
      </c>
      <c r="E19" s="84">
        <f t="shared" si="5"/>
        <v>0</v>
      </c>
      <c r="F19" s="85">
        <v>0</v>
      </c>
      <c r="G19" s="86"/>
      <c r="H19" s="87">
        <f t="shared" si="6"/>
        <v>0</v>
      </c>
      <c r="I19" s="88">
        <v>0</v>
      </c>
      <c r="J19" s="108"/>
      <c r="K19" s="90">
        <f>SUM(L19:M19)</f>
        <v>7310.92</v>
      </c>
      <c r="L19" s="122">
        <v>7310.92</v>
      </c>
      <c r="M19" s="109"/>
      <c r="N19" s="35" t="s">
        <v>251</v>
      </c>
      <c r="O19" s="31"/>
      <c r="P19" s="31"/>
      <c r="Q19" s="31"/>
      <c r="R19" s="31"/>
      <c r="S19" s="31"/>
      <c r="T19" s="31"/>
      <c r="U19" s="31"/>
    </row>
    <row r="20" spans="1:21" s="15" customFormat="1" ht="107.25" customHeight="1">
      <c r="A20" s="110"/>
      <c r="B20" s="9"/>
      <c r="C20" s="82" t="s">
        <v>72</v>
      </c>
      <c r="D20" s="103" t="s">
        <v>126</v>
      </c>
      <c r="E20" s="112">
        <f t="shared" si="5"/>
        <v>950000</v>
      </c>
      <c r="F20" s="113">
        <v>950000</v>
      </c>
      <c r="G20" s="120"/>
      <c r="H20" s="87">
        <f t="shared" si="6"/>
        <v>950000</v>
      </c>
      <c r="I20" s="114">
        <v>950000</v>
      </c>
      <c r="J20" s="108"/>
      <c r="K20" s="115">
        <f aca="true" t="shared" si="7" ref="K20:K40">SUM(L20:M20)</f>
        <v>976622.52</v>
      </c>
      <c r="L20" s="116">
        <v>976622.52</v>
      </c>
      <c r="M20" s="109"/>
      <c r="N20" s="35">
        <f t="shared" si="3"/>
        <v>1.028023705263158</v>
      </c>
      <c r="O20" s="31"/>
      <c r="P20" s="31"/>
      <c r="Q20" s="31"/>
      <c r="R20" s="31"/>
      <c r="S20" s="31"/>
      <c r="T20" s="31"/>
      <c r="U20" s="31"/>
    </row>
    <row r="21" spans="1:21" s="15" customFormat="1" ht="37.5" customHeight="1">
      <c r="A21" s="110"/>
      <c r="B21" s="9"/>
      <c r="C21" s="117" t="s">
        <v>70</v>
      </c>
      <c r="D21" s="118" t="s">
        <v>127</v>
      </c>
      <c r="E21" s="112">
        <f t="shared" si="5"/>
        <v>30000</v>
      </c>
      <c r="F21" s="119">
        <v>30000</v>
      </c>
      <c r="G21" s="120"/>
      <c r="H21" s="87">
        <f t="shared" si="6"/>
        <v>30000</v>
      </c>
      <c r="I21" s="114">
        <v>30000</v>
      </c>
      <c r="J21" s="121"/>
      <c r="K21" s="115">
        <f t="shared" si="7"/>
        <v>44313.82</v>
      </c>
      <c r="L21" s="122">
        <v>44313.82</v>
      </c>
      <c r="M21" s="122"/>
      <c r="N21" s="35">
        <f t="shared" si="3"/>
        <v>1.4771273333333332</v>
      </c>
      <c r="O21" s="31"/>
      <c r="P21" s="31"/>
      <c r="Q21" s="31"/>
      <c r="R21" s="31"/>
      <c r="S21" s="31"/>
      <c r="T21" s="31"/>
      <c r="U21" s="31"/>
    </row>
    <row r="22" spans="1:21" s="15" customFormat="1" ht="40.5" customHeight="1">
      <c r="A22" s="110"/>
      <c r="B22" s="123"/>
      <c r="C22" s="117" t="s">
        <v>73</v>
      </c>
      <c r="D22" s="103" t="s">
        <v>128</v>
      </c>
      <c r="E22" s="112">
        <f t="shared" si="5"/>
        <v>150000</v>
      </c>
      <c r="F22" s="119">
        <v>150000</v>
      </c>
      <c r="G22" s="120"/>
      <c r="H22" s="87">
        <f t="shared" si="6"/>
        <v>150000</v>
      </c>
      <c r="I22" s="114">
        <v>150000</v>
      </c>
      <c r="J22" s="121"/>
      <c r="K22" s="115">
        <f t="shared" si="7"/>
        <v>156779.65</v>
      </c>
      <c r="L22" s="122">
        <v>156779.65</v>
      </c>
      <c r="M22" s="122"/>
      <c r="N22" s="35">
        <f t="shared" si="3"/>
        <v>1.0451976666666667</v>
      </c>
      <c r="O22" s="31"/>
      <c r="P22" s="31"/>
      <c r="Q22" s="31"/>
      <c r="R22" s="31"/>
      <c r="S22" s="31"/>
      <c r="T22" s="31"/>
      <c r="U22" s="31"/>
    </row>
    <row r="23" spans="1:21" s="80" customFormat="1" ht="54" customHeight="1">
      <c r="A23" s="428"/>
      <c r="B23" s="125" t="s">
        <v>19</v>
      </c>
      <c r="C23" s="126"/>
      <c r="D23" s="298" t="s">
        <v>7</v>
      </c>
      <c r="E23" s="371">
        <f t="shared" si="5"/>
        <v>2756000</v>
      </c>
      <c r="F23" s="106">
        <f>SUM(F24:F30)</f>
        <v>720000</v>
      </c>
      <c r="G23" s="377">
        <f>SUM(G24:G29)</f>
        <v>2036000</v>
      </c>
      <c r="H23" s="87">
        <f t="shared" si="6"/>
        <v>2852000</v>
      </c>
      <c r="I23" s="107">
        <f>SUM(I24:I30)</f>
        <v>782000</v>
      </c>
      <c r="J23" s="108">
        <f>SUM(J24:J30)</f>
        <v>2070000</v>
      </c>
      <c r="K23" s="90">
        <f t="shared" si="7"/>
        <v>1382962.81</v>
      </c>
      <c r="L23" s="109">
        <f>SUM(L24:L30)</f>
        <v>771255.4199999999</v>
      </c>
      <c r="M23" s="109">
        <f>SUM(M24:M30)</f>
        <v>611707.39</v>
      </c>
      <c r="N23" s="38">
        <f t="shared" si="3"/>
        <v>0.48490982117812065</v>
      </c>
      <c r="O23" s="79"/>
      <c r="P23" s="79"/>
      <c r="Q23" s="79"/>
      <c r="R23" s="79"/>
      <c r="S23" s="79"/>
      <c r="T23" s="79"/>
      <c r="U23" s="79"/>
    </row>
    <row r="24" spans="1:21" s="50" customFormat="1" ht="60" customHeight="1">
      <c r="A24" s="430"/>
      <c r="B24" s="457"/>
      <c r="C24" s="82" t="s">
        <v>84</v>
      </c>
      <c r="D24" s="103" t="s">
        <v>129</v>
      </c>
      <c r="E24" s="112">
        <f t="shared" si="5"/>
        <v>335000</v>
      </c>
      <c r="F24" s="119">
        <v>335000</v>
      </c>
      <c r="G24" s="120"/>
      <c r="H24" s="87">
        <f t="shared" si="6"/>
        <v>386000</v>
      </c>
      <c r="I24" s="114">
        <v>386000</v>
      </c>
      <c r="J24" s="121"/>
      <c r="K24" s="115">
        <f t="shared" si="7"/>
        <v>393042.08</v>
      </c>
      <c r="L24" s="122">
        <v>393042.08</v>
      </c>
      <c r="M24" s="122"/>
      <c r="N24" s="35">
        <f t="shared" si="3"/>
        <v>1.0182437305699483</v>
      </c>
      <c r="O24" s="49"/>
      <c r="P24" s="49"/>
      <c r="Q24" s="49"/>
      <c r="R24" s="49"/>
      <c r="S24" s="49"/>
      <c r="T24" s="49"/>
      <c r="U24" s="49"/>
    </row>
    <row r="25" spans="1:21" s="50" customFormat="1" ht="66.75" customHeight="1">
      <c r="A25" s="430"/>
      <c r="B25" s="458"/>
      <c r="C25" s="82" t="s">
        <v>65</v>
      </c>
      <c r="D25" s="103" t="s">
        <v>130</v>
      </c>
      <c r="E25" s="112">
        <f t="shared" si="5"/>
        <v>10000</v>
      </c>
      <c r="F25" s="119">
        <v>10000</v>
      </c>
      <c r="G25" s="120"/>
      <c r="H25" s="87">
        <f t="shared" si="6"/>
        <v>0</v>
      </c>
      <c r="I25" s="114">
        <v>0</v>
      </c>
      <c r="J25" s="121"/>
      <c r="K25" s="115">
        <f t="shared" si="7"/>
        <v>0</v>
      </c>
      <c r="L25" s="122">
        <v>0</v>
      </c>
      <c r="M25" s="122"/>
      <c r="N25" s="35" t="s">
        <v>251</v>
      </c>
      <c r="O25" s="49"/>
      <c r="P25" s="49"/>
      <c r="Q25" s="49"/>
      <c r="R25" s="49"/>
      <c r="S25" s="49"/>
      <c r="T25" s="49"/>
      <c r="U25" s="49"/>
    </row>
    <row r="26" spans="1:21" s="50" customFormat="1" ht="113.25" customHeight="1">
      <c r="A26" s="430"/>
      <c r="B26" s="458"/>
      <c r="C26" s="82" t="s">
        <v>72</v>
      </c>
      <c r="D26" s="103" t="s">
        <v>126</v>
      </c>
      <c r="E26" s="112">
        <f t="shared" si="5"/>
        <v>370000</v>
      </c>
      <c r="F26" s="119">
        <v>370000</v>
      </c>
      <c r="G26" s="120"/>
      <c r="H26" s="87">
        <f t="shared" si="6"/>
        <v>370000</v>
      </c>
      <c r="I26" s="114">
        <v>370000</v>
      </c>
      <c r="J26" s="121"/>
      <c r="K26" s="115">
        <f t="shared" si="7"/>
        <v>351563.95</v>
      </c>
      <c r="L26" s="122">
        <v>351563.95</v>
      </c>
      <c r="M26" s="122"/>
      <c r="N26" s="35">
        <f t="shared" si="3"/>
        <v>0.9501728378378379</v>
      </c>
      <c r="O26" s="49"/>
      <c r="P26" s="49"/>
      <c r="Q26" s="49"/>
      <c r="R26" s="49"/>
      <c r="S26" s="49"/>
      <c r="T26" s="49"/>
      <c r="U26" s="49"/>
    </row>
    <row r="27" spans="1:21" s="50" customFormat="1" ht="72" customHeight="1">
      <c r="A27" s="430"/>
      <c r="B27" s="458"/>
      <c r="C27" s="82" t="s">
        <v>88</v>
      </c>
      <c r="D27" s="103" t="s">
        <v>131</v>
      </c>
      <c r="E27" s="112">
        <f t="shared" si="5"/>
        <v>25000</v>
      </c>
      <c r="F27" s="119"/>
      <c r="G27" s="120">
        <v>25000</v>
      </c>
      <c r="H27" s="87">
        <f t="shared" si="6"/>
        <v>59000</v>
      </c>
      <c r="I27" s="114"/>
      <c r="J27" s="121">
        <v>59000</v>
      </c>
      <c r="K27" s="115">
        <f t="shared" si="7"/>
        <v>260269.46</v>
      </c>
      <c r="L27" s="122"/>
      <c r="M27" s="122">
        <v>260269.46</v>
      </c>
      <c r="N27" s="35">
        <f t="shared" si="3"/>
        <v>4.411346779661017</v>
      </c>
      <c r="O27" s="49"/>
      <c r="P27" s="49"/>
      <c r="Q27" s="49"/>
      <c r="R27" s="49"/>
      <c r="S27" s="49"/>
      <c r="T27" s="49"/>
      <c r="U27" s="49"/>
    </row>
    <row r="28" spans="1:21" s="50" customFormat="1" ht="67.5" customHeight="1">
      <c r="A28" s="430"/>
      <c r="B28" s="458"/>
      <c r="C28" s="129" t="s">
        <v>85</v>
      </c>
      <c r="D28" s="103" t="s">
        <v>167</v>
      </c>
      <c r="E28" s="84">
        <f t="shared" si="5"/>
        <v>2011000</v>
      </c>
      <c r="F28" s="119"/>
      <c r="G28" s="120">
        <v>2011000</v>
      </c>
      <c r="H28" s="87">
        <f t="shared" si="6"/>
        <v>2011000</v>
      </c>
      <c r="I28" s="114"/>
      <c r="J28" s="121">
        <v>2011000</v>
      </c>
      <c r="K28" s="90">
        <f t="shared" si="7"/>
        <v>351437.93</v>
      </c>
      <c r="L28" s="122"/>
      <c r="M28" s="122">
        <v>351437.93</v>
      </c>
      <c r="N28" s="35">
        <f t="shared" si="3"/>
        <v>0.17475779711586276</v>
      </c>
      <c r="O28" s="49"/>
      <c r="P28" s="49"/>
      <c r="Q28" s="49"/>
      <c r="R28" s="49"/>
      <c r="S28" s="49"/>
      <c r="T28" s="49"/>
      <c r="U28" s="49"/>
    </row>
    <row r="29" spans="1:21" s="50" customFormat="1" ht="36" customHeight="1">
      <c r="A29" s="430"/>
      <c r="B29" s="458"/>
      <c r="C29" s="94" t="s">
        <v>70</v>
      </c>
      <c r="D29" s="118" t="s">
        <v>127</v>
      </c>
      <c r="E29" s="112">
        <f t="shared" si="5"/>
        <v>5000</v>
      </c>
      <c r="F29" s="85">
        <v>5000</v>
      </c>
      <c r="G29" s="86"/>
      <c r="H29" s="87">
        <f t="shared" si="6"/>
        <v>5000</v>
      </c>
      <c r="I29" s="88">
        <v>5000</v>
      </c>
      <c r="J29" s="89"/>
      <c r="K29" s="115">
        <f t="shared" si="7"/>
        <v>5341.19</v>
      </c>
      <c r="L29" s="91">
        <v>5341.19</v>
      </c>
      <c r="M29" s="91"/>
      <c r="N29" s="35">
        <f t="shared" si="3"/>
        <v>1.068238</v>
      </c>
      <c r="O29" s="49"/>
      <c r="P29" s="49"/>
      <c r="Q29" s="49"/>
      <c r="R29" s="49"/>
      <c r="S29" s="49"/>
      <c r="T29" s="49"/>
      <c r="U29" s="49"/>
    </row>
    <row r="30" spans="1:21" s="50" customFormat="1" ht="34.5" customHeight="1" thickBot="1">
      <c r="A30" s="92"/>
      <c r="B30" s="130"/>
      <c r="C30" s="117" t="s">
        <v>73</v>
      </c>
      <c r="D30" s="103" t="s">
        <v>128</v>
      </c>
      <c r="E30" s="131">
        <f>SUM(F30:G30)</f>
        <v>0</v>
      </c>
      <c r="F30" s="119">
        <v>0</v>
      </c>
      <c r="G30" s="97"/>
      <c r="H30" s="132">
        <f>SUM(I30:J30)</f>
        <v>21000</v>
      </c>
      <c r="I30" s="114">
        <v>21000</v>
      </c>
      <c r="J30" s="99"/>
      <c r="K30" s="133">
        <f>SUM(L30:M30)</f>
        <v>21308.2</v>
      </c>
      <c r="L30" s="100">
        <v>21308.2</v>
      </c>
      <c r="M30" s="100"/>
      <c r="N30" s="35">
        <f t="shared" si="3"/>
        <v>1.0146761904761905</v>
      </c>
      <c r="O30" s="49"/>
      <c r="P30" s="49"/>
      <c r="Q30" s="49"/>
      <c r="R30" s="49"/>
      <c r="S30" s="49"/>
      <c r="T30" s="49"/>
      <c r="U30" s="49"/>
    </row>
    <row r="31" spans="1:68" s="3" customFormat="1" ht="41.25" customHeight="1" thickBot="1">
      <c r="A31" s="5" t="s">
        <v>86</v>
      </c>
      <c r="B31" s="5"/>
      <c r="C31" s="1"/>
      <c r="D31" s="17" t="s">
        <v>9</v>
      </c>
      <c r="E31" s="375">
        <f t="shared" si="5"/>
        <v>83000</v>
      </c>
      <c r="F31" s="373">
        <f>F35</f>
        <v>83000</v>
      </c>
      <c r="G31" s="374">
        <f>G35</f>
        <v>0</v>
      </c>
      <c r="H31" s="22">
        <f t="shared" si="6"/>
        <v>87132.7</v>
      </c>
      <c r="I31" s="23">
        <f>I32+I35</f>
        <v>87132.7</v>
      </c>
      <c r="J31" s="24">
        <f>J32+J35</f>
        <v>0</v>
      </c>
      <c r="K31" s="20">
        <f t="shared" si="7"/>
        <v>137300.95</v>
      </c>
      <c r="L31" s="7">
        <f>L32+L35</f>
        <v>137300.95</v>
      </c>
      <c r="M31" s="7">
        <f>M32+M35</f>
        <v>0</v>
      </c>
      <c r="N31" s="37">
        <f t="shared" si="3"/>
        <v>1.5757683395556434</v>
      </c>
      <c r="O31" s="31"/>
      <c r="P31" s="31"/>
      <c r="Q31" s="31"/>
      <c r="R31" s="31"/>
      <c r="S31" s="31"/>
      <c r="T31" s="31"/>
      <c r="U31" s="3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</row>
    <row r="32" spans="1:21" s="80" customFormat="1" ht="51" customHeight="1">
      <c r="A32" s="9"/>
      <c r="B32" s="123" t="s">
        <v>198</v>
      </c>
      <c r="C32" s="126"/>
      <c r="D32" s="298" t="s">
        <v>199</v>
      </c>
      <c r="E32" s="376">
        <f>SUM(F32:G32)</f>
        <v>0</v>
      </c>
      <c r="F32" s="106">
        <f>SUM(F33:F34)</f>
        <v>0</v>
      </c>
      <c r="G32" s="106">
        <f>SUM(G33:G34)</f>
        <v>0</v>
      </c>
      <c r="H32" s="74">
        <f>SUM(I32:J32)</f>
        <v>2000</v>
      </c>
      <c r="I32" s="107">
        <f>SUM(I33:I34)</f>
        <v>2000</v>
      </c>
      <c r="J32" s="107">
        <f>SUM(J33:J34)</f>
        <v>0</v>
      </c>
      <c r="K32" s="77">
        <f>SUM(L32:M32)</f>
        <v>3437.9</v>
      </c>
      <c r="L32" s="109">
        <f>SUM(L33:L34)</f>
        <v>3437.9</v>
      </c>
      <c r="M32" s="109">
        <f>SUM(M33:M34)</f>
        <v>0</v>
      </c>
      <c r="N32" s="34">
        <f t="shared" si="3"/>
        <v>1.71895</v>
      </c>
      <c r="O32" s="79"/>
      <c r="P32" s="79"/>
      <c r="Q32" s="79"/>
      <c r="R32" s="79"/>
      <c r="S32" s="79"/>
      <c r="T32" s="79"/>
      <c r="U32" s="79"/>
    </row>
    <row r="33" spans="1:21" s="80" customFormat="1" ht="41.25" customHeight="1">
      <c r="A33" s="9"/>
      <c r="B33" s="111"/>
      <c r="C33" s="129" t="s">
        <v>94</v>
      </c>
      <c r="D33" s="103" t="s">
        <v>250</v>
      </c>
      <c r="E33" s="112">
        <f>SUM(F33:G33)</f>
        <v>0</v>
      </c>
      <c r="F33" s="85">
        <v>0</v>
      </c>
      <c r="G33" s="120"/>
      <c r="H33" s="87">
        <f>SUM(I33:J33)</f>
        <v>0</v>
      </c>
      <c r="I33" s="88">
        <v>0</v>
      </c>
      <c r="J33" s="121"/>
      <c r="K33" s="115">
        <f>SUM(L33:M33)</f>
        <v>323.4</v>
      </c>
      <c r="L33" s="91">
        <v>323.4</v>
      </c>
      <c r="M33" s="122"/>
      <c r="N33" s="35" t="s">
        <v>251</v>
      </c>
      <c r="O33" s="79"/>
      <c r="P33" s="79"/>
      <c r="Q33" s="79"/>
      <c r="R33" s="79"/>
      <c r="S33" s="79"/>
      <c r="T33" s="79"/>
      <c r="U33" s="79"/>
    </row>
    <row r="34" spans="1:21" s="50" customFormat="1" ht="42" customHeight="1">
      <c r="A34" s="9"/>
      <c r="B34" s="11"/>
      <c r="C34" s="134" t="s">
        <v>73</v>
      </c>
      <c r="D34" s="103" t="s">
        <v>128</v>
      </c>
      <c r="E34" s="112">
        <f>SUM(F34:G34)</f>
        <v>0</v>
      </c>
      <c r="F34" s="85">
        <v>0</v>
      </c>
      <c r="G34" s="86"/>
      <c r="H34" s="87">
        <f>SUM(I34:J34)</f>
        <v>2000</v>
      </c>
      <c r="I34" s="88">
        <v>2000</v>
      </c>
      <c r="J34" s="89"/>
      <c r="K34" s="115">
        <f>SUM(L34:M34)</f>
        <v>3114.5</v>
      </c>
      <c r="L34" s="91">
        <v>3114.5</v>
      </c>
      <c r="M34" s="122"/>
      <c r="N34" s="35">
        <f>K34/H34</f>
        <v>1.55725</v>
      </c>
      <c r="O34" s="49"/>
      <c r="P34" s="49"/>
      <c r="Q34" s="49"/>
      <c r="R34" s="49"/>
      <c r="S34" s="49"/>
      <c r="T34" s="49"/>
      <c r="U34" s="49"/>
    </row>
    <row r="35" spans="1:21" s="80" customFormat="1" ht="30" customHeight="1">
      <c r="A35" s="434"/>
      <c r="B35" s="11" t="s">
        <v>20</v>
      </c>
      <c r="C35" s="126"/>
      <c r="D35" s="127" t="s">
        <v>4</v>
      </c>
      <c r="E35" s="376">
        <f t="shared" si="5"/>
        <v>83000</v>
      </c>
      <c r="F35" s="106">
        <f>SUM(F36:F39)</f>
        <v>83000</v>
      </c>
      <c r="G35" s="106">
        <f>SUM(G36:G39)</f>
        <v>0</v>
      </c>
      <c r="H35" s="74">
        <f>SUM(I35:J35)</f>
        <v>85132.7</v>
      </c>
      <c r="I35" s="107">
        <f>SUM(I36:I39)</f>
        <v>85132.7</v>
      </c>
      <c r="J35" s="107">
        <f>SUM(J36:J39)</f>
        <v>0</v>
      </c>
      <c r="K35" s="77">
        <f>SUM(L35:M35)</f>
        <v>133863.05000000002</v>
      </c>
      <c r="L35" s="109">
        <f>SUM(L36:L39)</f>
        <v>133863.05000000002</v>
      </c>
      <c r="M35" s="109">
        <f>SUM(M36:M39)</f>
        <v>0</v>
      </c>
      <c r="N35" s="34">
        <f t="shared" si="3"/>
        <v>1.5724046106842615</v>
      </c>
      <c r="O35" s="79"/>
      <c r="P35" s="79"/>
      <c r="Q35" s="79"/>
      <c r="R35" s="79"/>
      <c r="S35" s="79"/>
      <c r="T35" s="79"/>
      <c r="U35" s="79"/>
    </row>
    <row r="36" spans="1:21" s="50" customFormat="1" ht="111.75" customHeight="1">
      <c r="A36" s="435"/>
      <c r="B36" s="432"/>
      <c r="C36" s="129" t="s">
        <v>72</v>
      </c>
      <c r="D36" s="103" t="s">
        <v>126</v>
      </c>
      <c r="E36" s="112">
        <f t="shared" si="5"/>
        <v>73000</v>
      </c>
      <c r="F36" s="85">
        <v>73000</v>
      </c>
      <c r="G36" s="86"/>
      <c r="H36" s="87">
        <f t="shared" si="6"/>
        <v>73000</v>
      </c>
      <c r="I36" s="88">
        <v>73000</v>
      </c>
      <c r="J36" s="89"/>
      <c r="K36" s="115">
        <f t="shared" si="7"/>
        <v>103692.22</v>
      </c>
      <c r="L36" s="91">
        <v>103692.22</v>
      </c>
      <c r="M36" s="91"/>
      <c r="N36" s="35">
        <f t="shared" si="3"/>
        <v>1.4204413698630136</v>
      </c>
      <c r="O36" s="49"/>
      <c r="P36" s="136"/>
      <c r="Q36" s="49"/>
      <c r="R36" s="49"/>
      <c r="S36" s="49"/>
      <c r="T36" s="49"/>
      <c r="U36" s="49"/>
    </row>
    <row r="37" spans="1:21" s="50" customFormat="1" ht="33" customHeight="1">
      <c r="A37" s="435"/>
      <c r="B37" s="432"/>
      <c r="C37" s="129" t="s">
        <v>74</v>
      </c>
      <c r="D37" s="138" t="s">
        <v>132</v>
      </c>
      <c r="E37" s="112">
        <f>SUM(F37:G37)</f>
        <v>10000</v>
      </c>
      <c r="F37" s="85">
        <v>10000</v>
      </c>
      <c r="G37" s="120"/>
      <c r="H37" s="87">
        <f>SUM(I37:J37)</f>
        <v>10000</v>
      </c>
      <c r="I37" s="88">
        <v>10000</v>
      </c>
      <c r="J37" s="121"/>
      <c r="K37" s="115">
        <f>SUM(L37:M37)</f>
        <v>26180</v>
      </c>
      <c r="L37" s="91">
        <v>26180</v>
      </c>
      <c r="M37" s="122"/>
      <c r="N37" s="35">
        <f t="shared" si="3"/>
        <v>2.618</v>
      </c>
      <c r="O37" s="49"/>
      <c r="P37" s="49"/>
      <c r="Q37" s="49"/>
      <c r="R37" s="49"/>
      <c r="S37" s="49"/>
      <c r="T37" s="49"/>
      <c r="U37" s="49"/>
    </row>
    <row r="38" spans="1:21" s="50" customFormat="1" ht="33.75" customHeight="1">
      <c r="A38" s="435"/>
      <c r="B38" s="432"/>
      <c r="C38" s="134" t="s">
        <v>70</v>
      </c>
      <c r="D38" s="138" t="s">
        <v>127</v>
      </c>
      <c r="E38" s="112">
        <f>SUM(F38:G38)</f>
        <v>0</v>
      </c>
      <c r="F38" s="85">
        <v>0</v>
      </c>
      <c r="G38" s="86"/>
      <c r="H38" s="87">
        <f>SUM(I38:J38)</f>
        <v>0</v>
      </c>
      <c r="I38" s="88">
        <v>0</v>
      </c>
      <c r="J38" s="89"/>
      <c r="K38" s="115">
        <f>SUM(L38:M38)</f>
        <v>1858.13</v>
      </c>
      <c r="L38" s="91">
        <v>1858.13</v>
      </c>
      <c r="M38" s="91"/>
      <c r="N38" s="35" t="s">
        <v>251</v>
      </c>
      <c r="O38" s="49"/>
      <c r="P38" s="49"/>
      <c r="Q38" s="49"/>
      <c r="R38" s="49"/>
      <c r="S38" s="49"/>
      <c r="T38" s="49"/>
      <c r="U38" s="49"/>
    </row>
    <row r="39" spans="1:21" s="50" customFormat="1" ht="39" customHeight="1" thickBot="1">
      <c r="A39" s="435"/>
      <c r="B39" s="433"/>
      <c r="C39" s="154" t="s">
        <v>180</v>
      </c>
      <c r="D39" s="319" t="s">
        <v>247</v>
      </c>
      <c r="E39" s="131">
        <f t="shared" si="5"/>
        <v>0</v>
      </c>
      <c r="F39" s="119">
        <v>0</v>
      </c>
      <c r="G39" s="120"/>
      <c r="H39" s="132">
        <f t="shared" si="6"/>
        <v>2132.7</v>
      </c>
      <c r="I39" s="114">
        <v>2132.7</v>
      </c>
      <c r="J39" s="121"/>
      <c r="K39" s="133">
        <f t="shared" si="7"/>
        <v>2132.7</v>
      </c>
      <c r="L39" s="122">
        <v>2132.7</v>
      </c>
      <c r="M39" s="122"/>
      <c r="N39" s="39">
        <f t="shared" si="3"/>
        <v>1</v>
      </c>
      <c r="O39" s="49"/>
      <c r="P39" s="49"/>
      <c r="Q39" s="49"/>
      <c r="R39" s="49"/>
      <c r="S39" s="49"/>
      <c r="T39" s="49"/>
      <c r="U39" s="49"/>
    </row>
    <row r="40" spans="1:68" s="3" customFormat="1" ht="32.25" customHeight="1" thickBot="1">
      <c r="A40" s="4" t="s">
        <v>87</v>
      </c>
      <c r="B40" s="5"/>
      <c r="C40" s="1"/>
      <c r="D40" s="17" t="s">
        <v>11</v>
      </c>
      <c r="E40" s="375">
        <f>E41</f>
        <v>188800</v>
      </c>
      <c r="F40" s="6">
        <f>F41</f>
        <v>188800</v>
      </c>
      <c r="G40" s="378">
        <f>G41</f>
        <v>0</v>
      </c>
      <c r="H40" s="22">
        <f t="shared" si="6"/>
        <v>292959</v>
      </c>
      <c r="I40" s="25">
        <f>I41+I43+I51+I53</f>
        <v>284959</v>
      </c>
      <c r="J40" s="26">
        <f>J41+J43+J51+J53</f>
        <v>8000</v>
      </c>
      <c r="K40" s="20">
        <f t="shared" si="7"/>
        <v>306997.31999999995</v>
      </c>
      <c r="L40" s="8">
        <f>L41+L43+L51+L53</f>
        <v>298997.31999999995</v>
      </c>
      <c r="M40" s="8">
        <f>M41+M43+M51+M53</f>
        <v>8000</v>
      </c>
      <c r="N40" s="37">
        <f t="shared" si="3"/>
        <v>1.0479190603463282</v>
      </c>
      <c r="O40" s="31"/>
      <c r="P40" s="31"/>
      <c r="Q40" s="31"/>
      <c r="R40" s="31"/>
      <c r="S40" s="31"/>
      <c r="T40" s="31"/>
      <c r="U40" s="31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</row>
    <row r="41" spans="1:21" s="80" customFormat="1" ht="31.5" customHeight="1">
      <c r="A41" s="428"/>
      <c r="B41" s="11" t="s">
        <v>22</v>
      </c>
      <c r="C41" s="71"/>
      <c r="D41" s="72" t="s">
        <v>166</v>
      </c>
      <c r="E41" s="376">
        <f aca="true" t="shared" si="8" ref="E41:E54">SUM(F41:G41)</f>
        <v>188800</v>
      </c>
      <c r="F41" s="73">
        <f>SUM(F42)</f>
        <v>188800</v>
      </c>
      <c r="G41" s="372">
        <f>SUM(G42)</f>
        <v>0</v>
      </c>
      <c r="H41" s="74">
        <f aca="true" t="shared" si="9" ref="H41:H54">SUM(I41:J41)</f>
        <v>195800</v>
      </c>
      <c r="I41" s="75">
        <f>SUM(I42)</f>
        <v>195800</v>
      </c>
      <c r="J41" s="76">
        <f>SUM(J42)</f>
        <v>0</v>
      </c>
      <c r="K41" s="77">
        <f aca="true" t="shared" si="10" ref="K41:K54">SUM(L41:M41)</f>
        <v>195800</v>
      </c>
      <c r="L41" s="78">
        <f>SUM(L42)</f>
        <v>195800</v>
      </c>
      <c r="M41" s="78">
        <f>SUM(M42)</f>
        <v>0</v>
      </c>
      <c r="N41" s="34">
        <f t="shared" si="3"/>
        <v>1</v>
      </c>
      <c r="O41" s="79"/>
      <c r="P41" s="79"/>
      <c r="Q41" s="79"/>
      <c r="R41" s="79"/>
      <c r="S41" s="79"/>
      <c r="T41" s="79"/>
      <c r="U41" s="79"/>
    </row>
    <row r="42" spans="1:21" s="50" customFormat="1" ht="91.5" customHeight="1">
      <c r="A42" s="428"/>
      <c r="B42" s="139"/>
      <c r="C42" s="140" t="s">
        <v>52</v>
      </c>
      <c r="D42" s="141" t="s">
        <v>169</v>
      </c>
      <c r="E42" s="142">
        <f t="shared" si="8"/>
        <v>188800</v>
      </c>
      <c r="F42" s="85">
        <v>188800</v>
      </c>
      <c r="G42" s="120"/>
      <c r="H42" s="74">
        <f t="shared" si="9"/>
        <v>195800</v>
      </c>
      <c r="I42" s="88">
        <v>195800</v>
      </c>
      <c r="J42" s="121"/>
      <c r="K42" s="143">
        <f t="shared" si="10"/>
        <v>195800</v>
      </c>
      <c r="L42" s="91">
        <v>195800</v>
      </c>
      <c r="M42" s="122"/>
      <c r="N42" s="35">
        <f t="shared" si="3"/>
        <v>1</v>
      </c>
      <c r="O42" s="49"/>
      <c r="P42" s="49"/>
      <c r="Q42" s="49"/>
      <c r="R42" s="49"/>
      <c r="S42" s="49"/>
      <c r="T42" s="49"/>
      <c r="U42" s="49"/>
    </row>
    <row r="43" spans="1:21" s="80" customFormat="1" ht="47.25" customHeight="1">
      <c r="A43" s="124"/>
      <c r="B43" s="11" t="s">
        <v>171</v>
      </c>
      <c r="C43" s="71"/>
      <c r="D43" s="144" t="s">
        <v>172</v>
      </c>
      <c r="E43" s="371">
        <f t="shared" si="8"/>
        <v>0</v>
      </c>
      <c r="F43" s="73">
        <f>SUM(F44:F50)</f>
        <v>0</v>
      </c>
      <c r="G43" s="73">
        <f>SUM(G44:G50)</f>
        <v>0</v>
      </c>
      <c r="H43" s="87">
        <f t="shared" si="9"/>
        <v>50000</v>
      </c>
      <c r="I43" s="75">
        <f>SUM(I44:I50)</f>
        <v>42000</v>
      </c>
      <c r="J43" s="76">
        <f>SUM(J44:J50)</f>
        <v>8000</v>
      </c>
      <c r="K43" s="90">
        <f t="shared" si="10"/>
        <v>64369.18000000001</v>
      </c>
      <c r="L43" s="78">
        <f>SUM(L44:L50)</f>
        <v>56369.18000000001</v>
      </c>
      <c r="M43" s="78">
        <f>SUM(M44:M50)</f>
        <v>8000</v>
      </c>
      <c r="N43" s="38">
        <f t="shared" si="3"/>
        <v>1.2873836</v>
      </c>
      <c r="O43" s="79"/>
      <c r="P43" s="79"/>
      <c r="Q43" s="79"/>
      <c r="R43" s="79"/>
      <c r="S43" s="79"/>
      <c r="T43" s="79"/>
      <c r="U43" s="79"/>
    </row>
    <row r="44" spans="1:21" s="80" customFormat="1" ht="36.75" customHeight="1">
      <c r="A44" s="124"/>
      <c r="B44" s="125"/>
      <c r="C44" s="102" t="s">
        <v>66</v>
      </c>
      <c r="D44" s="103" t="s">
        <v>133</v>
      </c>
      <c r="E44" s="84">
        <f>SUM(F44:G44)</f>
        <v>0</v>
      </c>
      <c r="F44" s="85"/>
      <c r="G44" s="86"/>
      <c r="H44" s="87">
        <f aca="true" t="shared" si="11" ref="H44:H49">SUM(I44:J44)</f>
        <v>11000</v>
      </c>
      <c r="I44" s="88">
        <v>11000</v>
      </c>
      <c r="J44" s="76"/>
      <c r="K44" s="115">
        <f>SUM(L44:M44)</f>
        <v>22522.83</v>
      </c>
      <c r="L44" s="91">
        <v>22522.83</v>
      </c>
      <c r="M44" s="78"/>
      <c r="N44" s="35">
        <f t="shared" si="3"/>
        <v>2.04753</v>
      </c>
      <c r="O44" s="79"/>
      <c r="P44" s="79"/>
      <c r="Q44" s="79"/>
      <c r="R44" s="79"/>
      <c r="S44" s="79"/>
      <c r="T44" s="79"/>
      <c r="U44" s="79"/>
    </row>
    <row r="45" spans="1:21" s="80" customFormat="1" ht="118.5" customHeight="1">
      <c r="A45" s="124"/>
      <c r="B45" s="125"/>
      <c r="C45" s="94" t="s">
        <v>72</v>
      </c>
      <c r="D45" s="103" t="s">
        <v>126</v>
      </c>
      <c r="E45" s="84">
        <f aca="true" t="shared" si="12" ref="E45:E50">SUM(F45:G45)</f>
        <v>0</v>
      </c>
      <c r="F45" s="85">
        <v>0</v>
      </c>
      <c r="G45" s="86"/>
      <c r="H45" s="87">
        <f t="shared" si="11"/>
        <v>3000</v>
      </c>
      <c r="I45" s="88">
        <v>3000</v>
      </c>
      <c r="J45" s="76"/>
      <c r="K45" s="115">
        <f>SUM(L45:M45)</f>
        <v>3643.91</v>
      </c>
      <c r="L45" s="91">
        <v>3643.91</v>
      </c>
      <c r="M45" s="78"/>
      <c r="N45" s="35">
        <f t="shared" si="3"/>
        <v>1.2146366666666666</v>
      </c>
      <c r="O45" s="79"/>
      <c r="P45" s="79"/>
      <c r="Q45" s="79"/>
      <c r="R45" s="79"/>
      <c r="S45" s="79"/>
      <c r="T45" s="79"/>
      <c r="U45" s="79"/>
    </row>
    <row r="46" spans="1:21" s="80" customFormat="1" ht="33" customHeight="1">
      <c r="A46" s="124"/>
      <c r="B46" s="125"/>
      <c r="C46" s="94" t="s">
        <v>74</v>
      </c>
      <c r="D46" s="138" t="s">
        <v>132</v>
      </c>
      <c r="E46" s="84">
        <f t="shared" si="12"/>
        <v>0</v>
      </c>
      <c r="F46" s="85">
        <v>0</v>
      </c>
      <c r="G46" s="86"/>
      <c r="H46" s="87">
        <f t="shared" si="11"/>
        <v>0</v>
      </c>
      <c r="I46" s="88">
        <v>0</v>
      </c>
      <c r="J46" s="76"/>
      <c r="K46" s="115">
        <f t="shared" si="10"/>
        <v>39.16</v>
      </c>
      <c r="L46" s="91">
        <v>39.16</v>
      </c>
      <c r="M46" s="78"/>
      <c r="N46" s="35" t="s">
        <v>251</v>
      </c>
      <c r="O46" s="79"/>
      <c r="P46" s="79"/>
      <c r="Q46" s="79"/>
      <c r="R46" s="79"/>
      <c r="S46" s="79"/>
      <c r="T46" s="79"/>
      <c r="U46" s="79"/>
    </row>
    <row r="47" spans="1:21" s="50" customFormat="1" ht="35.25" customHeight="1">
      <c r="A47" s="124"/>
      <c r="B47" s="145"/>
      <c r="C47" s="94" t="s">
        <v>173</v>
      </c>
      <c r="D47" s="103" t="s">
        <v>174</v>
      </c>
      <c r="E47" s="84">
        <f t="shared" si="12"/>
        <v>0</v>
      </c>
      <c r="F47" s="85"/>
      <c r="G47" s="86">
        <v>0</v>
      </c>
      <c r="H47" s="87">
        <f t="shared" si="11"/>
        <v>8000</v>
      </c>
      <c r="I47" s="88"/>
      <c r="J47" s="89">
        <v>8000</v>
      </c>
      <c r="K47" s="115">
        <f t="shared" si="10"/>
        <v>8000</v>
      </c>
      <c r="L47" s="91"/>
      <c r="M47" s="91">
        <v>8000</v>
      </c>
      <c r="N47" s="35">
        <f t="shared" si="3"/>
        <v>1</v>
      </c>
      <c r="O47" s="49"/>
      <c r="P47" s="49"/>
      <c r="Q47" s="49"/>
      <c r="R47" s="49"/>
      <c r="S47" s="49"/>
      <c r="T47" s="49"/>
      <c r="U47" s="49"/>
    </row>
    <row r="48" spans="1:21" s="50" customFormat="1" ht="35.25" customHeight="1">
      <c r="A48" s="124"/>
      <c r="B48" s="145"/>
      <c r="C48" s="134" t="s">
        <v>70</v>
      </c>
      <c r="D48" s="138" t="s">
        <v>127</v>
      </c>
      <c r="E48" s="84">
        <f t="shared" si="12"/>
        <v>0</v>
      </c>
      <c r="F48" s="85">
        <v>0</v>
      </c>
      <c r="G48" s="86"/>
      <c r="H48" s="87">
        <f t="shared" si="11"/>
        <v>0</v>
      </c>
      <c r="I48" s="88">
        <v>0</v>
      </c>
      <c r="J48" s="89"/>
      <c r="K48" s="115">
        <f t="shared" si="10"/>
        <v>8.55</v>
      </c>
      <c r="L48" s="91">
        <v>8.55</v>
      </c>
      <c r="M48" s="91"/>
      <c r="N48" s="35" t="s">
        <v>251</v>
      </c>
      <c r="O48" s="49"/>
      <c r="P48" s="49"/>
      <c r="Q48" s="49"/>
      <c r="R48" s="49"/>
      <c r="S48" s="49"/>
      <c r="T48" s="49"/>
      <c r="U48" s="49"/>
    </row>
    <row r="49" spans="1:21" s="80" customFormat="1" ht="36" customHeight="1">
      <c r="A49" s="124"/>
      <c r="B49" s="125"/>
      <c r="C49" s="134" t="s">
        <v>73</v>
      </c>
      <c r="D49" s="103" t="s">
        <v>128</v>
      </c>
      <c r="E49" s="84">
        <f t="shared" si="12"/>
        <v>0</v>
      </c>
      <c r="F49" s="85">
        <v>0</v>
      </c>
      <c r="G49" s="86"/>
      <c r="H49" s="87">
        <f t="shared" si="11"/>
        <v>28000</v>
      </c>
      <c r="I49" s="88">
        <v>28000</v>
      </c>
      <c r="J49" s="76"/>
      <c r="K49" s="115">
        <f t="shared" si="10"/>
        <v>30125.18</v>
      </c>
      <c r="L49" s="91">
        <v>30125.18</v>
      </c>
      <c r="M49" s="78"/>
      <c r="N49" s="35">
        <f t="shared" si="3"/>
        <v>1.0758992857142857</v>
      </c>
      <c r="O49" s="79"/>
      <c r="P49" s="79"/>
      <c r="Q49" s="79"/>
      <c r="R49" s="79"/>
      <c r="S49" s="79"/>
      <c r="T49" s="79"/>
      <c r="U49" s="79"/>
    </row>
    <row r="50" spans="1:21" s="50" customFormat="1" ht="87.75" customHeight="1">
      <c r="A50" s="124"/>
      <c r="B50" s="145"/>
      <c r="C50" s="94" t="s">
        <v>108</v>
      </c>
      <c r="D50" s="103" t="s">
        <v>163</v>
      </c>
      <c r="E50" s="84">
        <f t="shared" si="12"/>
        <v>0</v>
      </c>
      <c r="F50" s="85"/>
      <c r="G50" s="86">
        <v>0</v>
      </c>
      <c r="H50" s="87">
        <f t="shared" si="9"/>
        <v>0</v>
      </c>
      <c r="I50" s="88">
        <v>0</v>
      </c>
      <c r="J50" s="89"/>
      <c r="K50" s="115">
        <f t="shared" si="10"/>
        <v>29.55</v>
      </c>
      <c r="L50" s="91">
        <v>29.55</v>
      </c>
      <c r="M50" s="91"/>
      <c r="N50" s="35" t="s">
        <v>251</v>
      </c>
      <c r="O50" s="49"/>
      <c r="P50" s="49"/>
      <c r="Q50" s="49"/>
      <c r="R50" s="49"/>
      <c r="S50" s="49"/>
      <c r="T50" s="49"/>
      <c r="U50" s="49"/>
    </row>
    <row r="51" spans="1:21" s="80" customFormat="1" ht="39.75" customHeight="1">
      <c r="A51" s="124"/>
      <c r="B51" s="11" t="s">
        <v>177</v>
      </c>
      <c r="C51" s="71"/>
      <c r="D51" s="146" t="s">
        <v>178</v>
      </c>
      <c r="E51" s="371">
        <f t="shared" si="8"/>
        <v>0</v>
      </c>
      <c r="F51" s="73">
        <f>F52</f>
        <v>0</v>
      </c>
      <c r="G51" s="372">
        <f>G52</f>
        <v>0</v>
      </c>
      <c r="H51" s="87">
        <f t="shared" si="9"/>
        <v>45659</v>
      </c>
      <c r="I51" s="75">
        <f>I52</f>
        <v>45659</v>
      </c>
      <c r="J51" s="76">
        <f>J52</f>
        <v>0</v>
      </c>
      <c r="K51" s="90">
        <f t="shared" si="10"/>
        <v>45215.48</v>
      </c>
      <c r="L51" s="78">
        <f>L52</f>
        <v>45215.48</v>
      </c>
      <c r="M51" s="78">
        <f>M52</f>
        <v>0</v>
      </c>
      <c r="N51" s="38">
        <f t="shared" si="3"/>
        <v>0.9902862524365406</v>
      </c>
      <c r="O51" s="79"/>
      <c r="P51" s="79"/>
      <c r="Q51" s="79"/>
      <c r="R51" s="79"/>
      <c r="S51" s="79"/>
      <c r="T51" s="79"/>
      <c r="U51" s="79"/>
    </row>
    <row r="52" spans="1:21" s="50" customFormat="1" ht="94.5" customHeight="1">
      <c r="A52" s="124"/>
      <c r="B52" s="147"/>
      <c r="C52" s="94" t="s">
        <v>52</v>
      </c>
      <c r="D52" s="103" t="s">
        <v>169</v>
      </c>
      <c r="E52" s="142">
        <f t="shared" si="8"/>
        <v>0</v>
      </c>
      <c r="F52" s="85">
        <v>0</v>
      </c>
      <c r="G52" s="86"/>
      <c r="H52" s="87">
        <f t="shared" si="9"/>
        <v>45659</v>
      </c>
      <c r="I52" s="88">
        <v>45659</v>
      </c>
      <c r="J52" s="89"/>
      <c r="K52" s="115">
        <f t="shared" si="10"/>
        <v>45215.48</v>
      </c>
      <c r="L52" s="91">
        <v>45215.48</v>
      </c>
      <c r="M52" s="91"/>
      <c r="N52" s="35">
        <f t="shared" si="3"/>
        <v>0.9902862524365406</v>
      </c>
      <c r="O52" s="49"/>
      <c r="P52" s="49"/>
      <c r="Q52" s="49"/>
      <c r="R52" s="49"/>
      <c r="S52" s="49"/>
      <c r="T52" s="49"/>
      <c r="U52" s="49"/>
    </row>
    <row r="53" spans="1:21" s="80" customFormat="1" ht="40.5" customHeight="1">
      <c r="A53" s="124"/>
      <c r="B53" s="11" t="s">
        <v>179</v>
      </c>
      <c r="C53" s="71"/>
      <c r="D53" s="146" t="s">
        <v>3</v>
      </c>
      <c r="E53" s="371">
        <f t="shared" si="8"/>
        <v>0</v>
      </c>
      <c r="F53" s="73">
        <f>F54</f>
        <v>0</v>
      </c>
      <c r="G53" s="372">
        <f>G54</f>
        <v>0</v>
      </c>
      <c r="H53" s="87">
        <f t="shared" si="9"/>
        <v>1500</v>
      </c>
      <c r="I53" s="75">
        <f>SUM(I54:I54)</f>
        <v>1500</v>
      </c>
      <c r="J53" s="76">
        <f>SUM(J54:J54)</f>
        <v>0</v>
      </c>
      <c r="K53" s="90">
        <f t="shared" si="10"/>
        <v>1612.66</v>
      </c>
      <c r="L53" s="78">
        <f>SUM(L54:L54)</f>
        <v>1612.66</v>
      </c>
      <c r="M53" s="78">
        <f>SUM(M54:M54)</f>
        <v>0</v>
      </c>
      <c r="N53" s="38">
        <f t="shared" si="3"/>
        <v>1.0751066666666667</v>
      </c>
      <c r="O53" s="79"/>
      <c r="P53" s="79"/>
      <c r="Q53" s="79"/>
      <c r="R53" s="79"/>
      <c r="S53" s="79"/>
      <c r="T53" s="79"/>
      <c r="U53" s="79"/>
    </row>
    <row r="54" spans="1:21" s="50" customFormat="1" ht="39.75" customHeight="1" thickBot="1">
      <c r="A54" s="81"/>
      <c r="B54" s="148"/>
      <c r="C54" s="149" t="s">
        <v>73</v>
      </c>
      <c r="D54" s="103" t="s">
        <v>128</v>
      </c>
      <c r="E54" s="142">
        <f t="shared" si="8"/>
        <v>0</v>
      </c>
      <c r="F54" s="85">
        <v>0</v>
      </c>
      <c r="G54" s="86"/>
      <c r="H54" s="87">
        <f t="shared" si="9"/>
        <v>1500</v>
      </c>
      <c r="I54" s="88">
        <v>1500</v>
      </c>
      <c r="J54" s="89"/>
      <c r="K54" s="115">
        <f t="shared" si="10"/>
        <v>1612.66</v>
      </c>
      <c r="L54" s="91">
        <v>1612.66</v>
      </c>
      <c r="M54" s="91"/>
      <c r="N54" s="36">
        <f t="shared" si="3"/>
        <v>1.0751066666666667</v>
      </c>
      <c r="O54" s="49"/>
      <c r="P54" s="49"/>
      <c r="Q54" s="49"/>
      <c r="R54" s="49"/>
      <c r="S54" s="49"/>
      <c r="T54" s="49"/>
      <c r="U54" s="49"/>
    </row>
    <row r="55" spans="1:68" s="3" customFormat="1" ht="66.75" customHeight="1" thickBot="1">
      <c r="A55" s="4" t="s">
        <v>89</v>
      </c>
      <c r="B55" s="4"/>
      <c r="C55" s="1"/>
      <c r="D55" s="307" t="s">
        <v>156</v>
      </c>
      <c r="E55" s="340">
        <f>E56+E58+E60</f>
        <v>3282</v>
      </c>
      <c r="F55" s="341">
        <f aca="true" t="shared" si="13" ref="F55:M55">F56+F58+F60</f>
        <v>3282</v>
      </c>
      <c r="G55" s="331">
        <f t="shared" si="13"/>
        <v>0</v>
      </c>
      <c r="H55" s="342">
        <f t="shared" si="13"/>
        <v>50542</v>
      </c>
      <c r="I55" s="343">
        <f t="shared" si="13"/>
        <v>50542</v>
      </c>
      <c r="J55" s="26">
        <f t="shared" si="13"/>
        <v>0</v>
      </c>
      <c r="K55" s="344">
        <f t="shared" si="13"/>
        <v>49092</v>
      </c>
      <c r="L55" s="345">
        <f t="shared" si="13"/>
        <v>49092</v>
      </c>
      <c r="M55" s="6">
        <f t="shared" si="13"/>
        <v>0</v>
      </c>
      <c r="N55" s="37">
        <f t="shared" si="3"/>
        <v>0.971310988880535</v>
      </c>
      <c r="O55" s="31"/>
      <c r="P55" s="31"/>
      <c r="Q55" s="31"/>
      <c r="R55" s="31"/>
      <c r="S55" s="31"/>
      <c r="T55" s="31"/>
      <c r="U55" s="31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</row>
    <row r="56" spans="1:21" s="80" customFormat="1" ht="42.75" customHeight="1">
      <c r="A56" s="436"/>
      <c r="B56" s="151" t="s">
        <v>23</v>
      </c>
      <c r="C56" s="152"/>
      <c r="D56" s="146" t="s">
        <v>154</v>
      </c>
      <c r="E56" s="157">
        <f aca="true" t="shared" si="14" ref="E56:E61">SUM(F56:G56)</f>
        <v>3282</v>
      </c>
      <c r="F56" s="119">
        <f>F57</f>
        <v>3282</v>
      </c>
      <c r="G56" s="120">
        <f>G57</f>
        <v>0</v>
      </c>
      <c r="H56" s="74">
        <f aca="true" t="shared" si="15" ref="H56:H61">SUM(I56:J56)</f>
        <v>3282</v>
      </c>
      <c r="I56" s="107">
        <f>I57</f>
        <v>3282</v>
      </c>
      <c r="J56" s="108">
        <f>J57</f>
        <v>0</v>
      </c>
      <c r="K56" s="77">
        <f aca="true" t="shared" si="16" ref="K56:K61">SUM(L56:M56)</f>
        <v>3282</v>
      </c>
      <c r="L56" s="109">
        <f>L57</f>
        <v>3282</v>
      </c>
      <c r="M56" s="109">
        <f>M57</f>
        <v>0</v>
      </c>
      <c r="N56" s="34">
        <f t="shared" si="3"/>
        <v>1</v>
      </c>
      <c r="O56" s="79"/>
      <c r="P56" s="79"/>
      <c r="Q56" s="79"/>
      <c r="R56" s="79"/>
      <c r="S56" s="79"/>
      <c r="T56" s="79"/>
      <c r="U56" s="79"/>
    </row>
    <row r="57" spans="1:21" s="50" customFormat="1" ht="84" customHeight="1">
      <c r="A57" s="428"/>
      <c r="B57" s="167"/>
      <c r="C57" s="102" t="s">
        <v>52</v>
      </c>
      <c r="D57" s="103" t="s">
        <v>169</v>
      </c>
      <c r="E57" s="112">
        <f t="shared" si="14"/>
        <v>3282</v>
      </c>
      <c r="F57" s="85">
        <v>3282</v>
      </c>
      <c r="G57" s="86"/>
      <c r="H57" s="87">
        <f t="shared" si="15"/>
        <v>3282</v>
      </c>
      <c r="I57" s="88">
        <v>3282</v>
      </c>
      <c r="J57" s="89"/>
      <c r="K57" s="115">
        <f t="shared" si="16"/>
        <v>3282</v>
      </c>
      <c r="L57" s="91">
        <v>3282</v>
      </c>
      <c r="M57" s="91"/>
      <c r="N57" s="35">
        <f t="shared" si="3"/>
        <v>1</v>
      </c>
      <c r="O57" s="49"/>
      <c r="P57" s="49"/>
      <c r="Q57" s="49"/>
      <c r="R57" s="49"/>
      <c r="S57" s="49"/>
      <c r="T57" s="49"/>
      <c r="U57" s="49"/>
    </row>
    <row r="58" spans="1:21" s="80" customFormat="1" ht="42.75" customHeight="1">
      <c r="A58" s="436"/>
      <c r="B58" s="151" t="s">
        <v>225</v>
      </c>
      <c r="C58" s="152"/>
      <c r="D58" s="146" t="s">
        <v>228</v>
      </c>
      <c r="E58" s="84">
        <f t="shared" si="14"/>
        <v>0</v>
      </c>
      <c r="F58" s="85">
        <f>F59</f>
        <v>0</v>
      </c>
      <c r="G58" s="86">
        <f>G59</f>
        <v>0</v>
      </c>
      <c r="H58" s="74">
        <f t="shared" si="15"/>
        <v>36670</v>
      </c>
      <c r="I58" s="107">
        <f>I59</f>
        <v>36670</v>
      </c>
      <c r="J58" s="108">
        <f>J59</f>
        <v>0</v>
      </c>
      <c r="K58" s="77">
        <f t="shared" si="16"/>
        <v>35490</v>
      </c>
      <c r="L58" s="109">
        <f>L59</f>
        <v>35490</v>
      </c>
      <c r="M58" s="109">
        <f>M59</f>
        <v>0</v>
      </c>
      <c r="N58" s="34">
        <f>K58/H58</f>
        <v>0.9678211071720753</v>
      </c>
      <c r="O58" s="79"/>
      <c r="P58" s="79"/>
      <c r="Q58" s="79"/>
      <c r="R58" s="79"/>
      <c r="S58" s="79"/>
      <c r="T58" s="79"/>
      <c r="U58" s="79"/>
    </row>
    <row r="59" spans="1:21" s="50" customFormat="1" ht="96" customHeight="1">
      <c r="A59" s="428"/>
      <c r="B59" s="147"/>
      <c r="C59" s="102" t="s">
        <v>52</v>
      </c>
      <c r="D59" s="103" t="s">
        <v>169</v>
      </c>
      <c r="E59" s="112">
        <f t="shared" si="14"/>
        <v>0</v>
      </c>
      <c r="F59" s="85">
        <v>0</v>
      </c>
      <c r="G59" s="86"/>
      <c r="H59" s="87">
        <f t="shared" si="15"/>
        <v>36670</v>
      </c>
      <c r="I59" s="88">
        <v>36670</v>
      </c>
      <c r="J59" s="89"/>
      <c r="K59" s="115">
        <f t="shared" si="16"/>
        <v>35490</v>
      </c>
      <c r="L59" s="91">
        <v>35490</v>
      </c>
      <c r="M59" s="91"/>
      <c r="N59" s="35">
        <f>K59/H59</f>
        <v>0.9678211071720753</v>
      </c>
      <c r="O59" s="49"/>
      <c r="P59" s="49"/>
      <c r="Q59" s="49"/>
      <c r="R59" s="49"/>
      <c r="S59" s="49"/>
      <c r="T59" s="49"/>
      <c r="U59" s="49"/>
    </row>
    <row r="60" spans="1:21" s="80" customFormat="1" ht="100.5" customHeight="1">
      <c r="A60" s="436"/>
      <c r="B60" s="151" t="s">
        <v>226</v>
      </c>
      <c r="C60" s="152"/>
      <c r="D60" s="146" t="s">
        <v>227</v>
      </c>
      <c r="E60" s="157">
        <f t="shared" si="14"/>
        <v>0</v>
      </c>
      <c r="F60" s="119">
        <f>F61</f>
        <v>0</v>
      </c>
      <c r="G60" s="120">
        <f>G61</f>
        <v>0</v>
      </c>
      <c r="H60" s="74">
        <f t="shared" si="15"/>
        <v>10590</v>
      </c>
      <c r="I60" s="107">
        <f>I61</f>
        <v>10590</v>
      </c>
      <c r="J60" s="108">
        <f>J61</f>
        <v>0</v>
      </c>
      <c r="K60" s="77">
        <f t="shared" si="16"/>
        <v>10320</v>
      </c>
      <c r="L60" s="109">
        <f>L61</f>
        <v>10320</v>
      </c>
      <c r="M60" s="109">
        <f>M61</f>
        <v>0</v>
      </c>
      <c r="N60" s="34">
        <f>K60/H60</f>
        <v>0.9745042492917847</v>
      </c>
      <c r="O60" s="79"/>
      <c r="P60" s="79"/>
      <c r="Q60" s="79"/>
      <c r="R60" s="79"/>
      <c r="S60" s="79"/>
      <c r="T60" s="79"/>
      <c r="U60" s="79"/>
    </row>
    <row r="61" spans="1:21" s="50" customFormat="1" ht="96" customHeight="1" thickBot="1">
      <c r="A61" s="431"/>
      <c r="B61" s="153"/>
      <c r="C61" s="154" t="s">
        <v>52</v>
      </c>
      <c r="D61" s="95" t="s">
        <v>169</v>
      </c>
      <c r="E61" s="142">
        <f t="shared" si="14"/>
        <v>0</v>
      </c>
      <c r="F61" s="85">
        <v>0</v>
      </c>
      <c r="G61" s="97"/>
      <c r="H61" s="74">
        <f t="shared" si="15"/>
        <v>10590</v>
      </c>
      <c r="I61" s="88">
        <v>10590</v>
      </c>
      <c r="J61" s="99"/>
      <c r="K61" s="143">
        <f t="shared" si="16"/>
        <v>10320</v>
      </c>
      <c r="L61" s="91">
        <v>10320</v>
      </c>
      <c r="M61" s="100"/>
      <c r="N61" s="36">
        <f>K61/H61</f>
        <v>0.9745042492917847</v>
      </c>
      <c r="O61" s="49"/>
      <c r="P61" s="49"/>
      <c r="Q61" s="49"/>
      <c r="R61" s="49"/>
      <c r="S61" s="49"/>
      <c r="T61" s="49"/>
      <c r="U61" s="49"/>
    </row>
    <row r="62" spans="1:68" s="3" customFormat="1" ht="60" customHeight="1" thickBot="1">
      <c r="A62" s="5" t="s">
        <v>92</v>
      </c>
      <c r="B62" s="4"/>
      <c r="C62" s="1"/>
      <c r="D62" s="18" t="s">
        <v>96</v>
      </c>
      <c r="E62" s="328">
        <f aca="true" t="shared" si="17" ref="E62:M62">E63</f>
        <v>1124200</v>
      </c>
      <c r="F62" s="329">
        <f t="shared" si="17"/>
        <v>1124200</v>
      </c>
      <c r="G62" s="330">
        <f t="shared" si="17"/>
        <v>0</v>
      </c>
      <c r="H62" s="22">
        <f t="shared" si="17"/>
        <v>1126815</v>
      </c>
      <c r="I62" s="23">
        <f t="shared" si="17"/>
        <v>1126815</v>
      </c>
      <c r="J62" s="24">
        <f t="shared" si="17"/>
        <v>0</v>
      </c>
      <c r="K62" s="20">
        <f t="shared" si="17"/>
        <v>497313.71</v>
      </c>
      <c r="L62" s="7">
        <f t="shared" si="17"/>
        <v>497313.71</v>
      </c>
      <c r="M62" s="7">
        <f t="shared" si="17"/>
        <v>0</v>
      </c>
      <c r="N62" s="37">
        <f t="shared" si="3"/>
        <v>0.4413445951642461</v>
      </c>
      <c r="O62" s="31"/>
      <c r="P62" s="31"/>
      <c r="Q62" s="31"/>
      <c r="R62" s="31"/>
      <c r="S62" s="31"/>
      <c r="T62" s="31"/>
      <c r="U62" s="31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</row>
    <row r="63" spans="1:21" s="80" customFormat="1" ht="42" customHeight="1">
      <c r="A63" s="428"/>
      <c r="B63" s="70" t="s">
        <v>93</v>
      </c>
      <c r="C63" s="155"/>
      <c r="D63" s="146" t="s">
        <v>155</v>
      </c>
      <c r="E63" s="157">
        <f>SUM(F63:G63)</f>
        <v>1124200</v>
      </c>
      <c r="F63" s="119">
        <f>SUM(F64:F65)</f>
        <v>1124200</v>
      </c>
      <c r="G63" s="120">
        <f>SUM(G64:G65)</f>
        <v>0</v>
      </c>
      <c r="H63" s="74">
        <f>SUM(I63:J63)</f>
        <v>1126815</v>
      </c>
      <c r="I63" s="107">
        <f>SUM(I64:I65)</f>
        <v>1126815</v>
      </c>
      <c r="J63" s="108">
        <f>SUM(J64:J65)</f>
        <v>0</v>
      </c>
      <c r="K63" s="77">
        <f>SUM(L63:M63)</f>
        <v>497313.71</v>
      </c>
      <c r="L63" s="109">
        <f>SUM(L64:L65)</f>
        <v>497313.71</v>
      </c>
      <c r="M63" s="109">
        <f>SUM(M64:M65)</f>
        <v>0</v>
      </c>
      <c r="N63" s="34">
        <f t="shared" si="3"/>
        <v>0.4413445951642461</v>
      </c>
      <c r="O63" s="79"/>
      <c r="P63" s="79"/>
      <c r="Q63" s="79"/>
      <c r="R63" s="79"/>
      <c r="S63" s="79"/>
      <c r="T63" s="79"/>
      <c r="U63" s="79"/>
    </row>
    <row r="64" spans="1:21" s="80" customFormat="1" ht="54" customHeight="1">
      <c r="A64" s="430"/>
      <c r="B64" s="9"/>
      <c r="C64" s="156" t="s">
        <v>94</v>
      </c>
      <c r="D64" s="103" t="s">
        <v>95</v>
      </c>
      <c r="E64" s="142">
        <f>SUM(F64:G64)</f>
        <v>1000000</v>
      </c>
      <c r="F64" s="85">
        <v>1000000</v>
      </c>
      <c r="G64" s="86"/>
      <c r="H64" s="74">
        <f>SUM(I64:J64)</f>
        <v>1000000</v>
      </c>
      <c r="I64" s="88">
        <v>1000000</v>
      </c>
      <c r="J64" s="76"/>
      <c r="K64" s="143">
        <f>SUM(L64:M64)</f>
        <v>381116.71</v>
      </c>
      <c r="L64" s="91">
        <v>381116.71</v>
      </c>
      <c r="M64" s="78"/>
      <c r="N64" s="35">
        <f t="shared" si="3"/>
        <v>0.38111671</v>
      </c>
      <c r="O64" s="79"/>
      <c r="P64" s="79"/>
      <c r="Q64" s="79"/>
      <c r="R64" s="79"/>
      <c r="S64" s="79"/>
      <c r="T64" s="79"/>
      <c r="U64" s="79"/>
    </row>
    <row r="65" spans="1:21" s="80" customFormat="1" ht="90.75" customHeight="1" thickBot="1">
      <c r="A65" s="430"/>
      <c r="B65" s="9"/>
      <c r="C65" s="102" t="s">
        <v>75</v>
      </c>
      <c r="D65" s="319" t="s">
        <v>134</v>
      </c>
      <c r="E65" s="300">
        <f>SUM(F65:G65)</f>
        <v>124200</v>
      </c>
      <c r="F65" s="301">
        <v>124200</v>
      </c>
      <c r="G65" s="222"/>
      <c r="H65" s="302">
        <f>SUM(I65:J65)</f>
        <v>126815</v>
      </c>
      <c r="I65" s="224">
        <v>126815</v>
      </c>
      <c r="J65" s="303"/>
      <c r="K65" s="304">
        <f>SUM(L65:M65)</f>
        <v>116197</v>
      </c>
      <c r="L65" s="228">
        <v>116197</v>
      </c>
      <c r="M65" s="305"/>
      <c r="N65" s="36">
        <f t="shared" si="3"/>
        <v>0.9162717344162756</v>
      </c>
      <c r="O65" s="79"/>
      <c r="P65" s="79"/>
      <c r="Q65" s="79"/>
      <c r="R65" s="79"/>
      <c r="S65" s="79"/>
      <c r="T65" s="79"/>
      <c r="U65" s="79"/>
    </row>
    <row r="66" spans="1:68" s="3" customFormat="1" ht="75" customHeight="1" thickBot="1">
      <c r="A66" s="4" t="s">
        <v>51</v>
      </c>
      <c r="B66" s="4"/>
      <c r="C66" s="1"/>
      <c r="D66" s="19" t="s">
        <v>157</v>
      </c>
      <c r="E66" s="379">
        <f>E67+E70+E78+E88+E94</f>
        <v>16862814</v>
      </c>
      <c r="F66" s="380">
        <f>F67+F70+F78+F88+F94+F97</f>
        <v>16862814</v>
      </c>
      <c r="G66" s="380">
        <f>G67+G70+G78+G88+G94+G97</f>
        <v>0</v>
      </c>
      <c r="H66" s="27">
        <f aca="true" t="shared" si="18" ref="H66:M66">H67+H70+H78+H88+H94+H97</f>
        <v>17608814</v>
      </c>
      <c r="I66" s="28">
        <f t="shared" si="18"/>
        <v>17608814</v>
      </c>
      <c r="J66" s="29">
        <f t="shared" si="18"/>
        <v>0</v>
      </c>
      <c r="K66" s="21">
        <f t="shared" si="18"/>
        <v>18628724.75</v>
      </c>
      <c r="L66" s="13">
        <f t="shared" si="18"/>
        <v>18628724.75</v>
      </c>
      <c r="M66" s="13">
        <f t="shared" si="18"/>
        <v>0</v>
      </c>
      <c r="N66" s="33">
        <f t="shared" si="3"/>
        <v>1.0579204681246561</v>
      </c>
      <c r="O66" s="31"/>
      <c r="P66" s="31"/>
      <c r="Q66" s="31"/>
      <c r="R66" s="31"/>
      <c r="S66" s="31"/>
      <c r="T66" s="31"/>
      <c r="U66" s="31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</row>
    <row r="67" spans="1:21" s="80" customFormat="1" ht="57.75" customHeight="1">
      <c r="A67" s="436"/>
      <c r="B67" s="125" t="s">
        <v>24</v>
      </c>
      <c r="C67" s="152"/>
      <c r="D67" s="306" t="s">
        <v>25</v>
      </c>
      <c r="E67" s="376">
        <f aca="true" t="shared" si="19" ref="E67:E109">SUM(F67:G67)</f>
        <v>100000</v>
      </c>
      <c r="F67" s="106">
        <f>SUM(F68:F68)</f>
        <v>100000</v>
      </c>
      <c r="G67" s="377">
        <f>SUM(G68:G68)</f>
        <v>0</v>
      </c>
      <c r="H67" s="74">
        <f aca="true" t="shared" si="20" ref="H67:H109">SUM(I67:J67)</f>
        <v>100000</v>
      </c>
      <c r="I67" s="107">
        <f>SUM(I68:I69)</f>
        <v>100000</v>
      </c>
      <c r="J67" s="108">
        <f>SUM(J68:J69)</f>
        <v>0</v>
      </c>
      <c r="K67" s="77">
        <f aca="true" t="shared" si="21" ref="K67:K109">SUM(L67:M67)</f>
        <v>78165.70999999999</v>
      </c>
      <c r="L67" s="109">
        <f>SUM(L68:L69)</f>
        <v>78165.70999999999</v>
      </c>
      <c r="M67" s="109">
        <f>SUM(M68:M69)</f>
        <v>0</v>
      </c>
      <c r="N67" s="34">
        <f t="shared" si="3"/>
        <v>0.7816570999999999</v>
      </c>
      <c r="O67" s="79"/>
      <c r="P67" s="79"/>
      <c r="Q67" s="79"/>
      <c r="R67" s="79"/>
      <c r="S67" s="79"/>
      <c r="T67" s="79"/>
      <c r="U67" s="79"/>
    </row>
    <row r="68" spans="1:21" s="50" customFormat="1" ht="63" customHeight="1">
      <c r="A68" s="428"/>
      <c r="B68" s="139"/>
      <c r="C68" s="129" t="s">
        <v>53</v>
      </c>
      <c r="D68" s="103" t="s">
        <v>170</v>
      </c>
      <c r="E68" s="157">
        <f t="shared" si="19"/>
        <v>100000</v>
      </c>
      <c r="F68" s="85">
        <v>100000</v>
      </c>
      <c r="G68" s="120"/>
      <c r="H68" s="74">
        <f t="shared" si="20"/>
        <v>100000</v>
      </c>
      <c r="I68" s="88">
        <v>100000</v>
      </c>
      <c r="J68" s="121"/>
      <c r="K68" s="77">
        <f t="shared" si="21"/>
        <v>78122.79</v>
      </c>
      <c r="L68" s="91">
        <v>78122.79</v>
      </c>
      <c r="M68" s="122"/>
      <c r="N68" s="35">
        <f t="shared" si="3"/>
        <v>0.7812279</v>
      </c>
      <c r="O68" s="49"/>
      <c r="P68" s="49"/>
      <c r="Q68" s="49"/>
      <c r="R68" s="49"/>
      <c r="S68" s="49"/>
      <c r="T68" s="49"/>
      <c r="U68" s="49"/>
    </row>
    <row r="69" spans="1:21" s="50" customFormat="1" ht="48.75" customHeight="1">
      <c r="A69" s="428"/>
      <c r="B69" s="158"/>
      <c r="C69" s="129" t="s">
        <v>54</v>
      </c>
      <c r="D69" s="103" t="s">
        <v>140</v>
      </c>
      <c r="E69" s="157">
        <f t="shared" si="19"/>
        <v>0</v>
      </c>
      <c r="F69" s="85">
        <v>0</v>
      </c>
      <c r="G69" s="120"/>
      <c r="H69" s="74">
        <f t="shared" si="20"/>
        <v>0</v>
      </c>
      <c r="I69" s="88">
        <v>0</v>
      </c>
      <c r="J69" s="121"/>
      <c r="K69" s="77">
        <f t="shared" si="21"/>
        <v>42.92</v>
      </c>
      <c r="L69" s="91">
        <v>42.92</v>
      </c>
      <c r="M69" s="122"/>
      <c r="N69" s="35" t="s">
        <v>251</v>
      </c>
      <c r="O69" s="49"/>
      <c r="P69" s="49"/>
      <c r="Q69" s="49"/>
      <c r="R69" s="49"/>
      <c r="S69" s="49"/>
      <c r="T69" s="49"/>
      <c r="U69" s="49"/>
    </row>
    <row r="70" spans="1:21" s="80" customFormat="1" ht="97.5" customHeight="1">
      <c r="A70" s="428"/>
      <c r="B70" s="159" t="s">
        <v>26</v>
      </c>
      <c r="C70" s="71"/>
      <c r="D70" s="144" t="s">
        <v>27</v>
      </c>
      <c r="E70" s="376">
        <f t="shared" si="19"/>
        <v>5166000</v>
      </c>
      <c r="F70" s="73">
        <f>SUM(F71:F77)</f>
        <v>5166000</v>
      </c>
      <c r="G70" s="372">
        <f>SUM(G71:G77)</f>
        <v>0</v>
      </c>
      <c r="H70" s="74">
        <f t="shared" si="20"/>
        <v>5551000</v>
      </c>
      <c r="I70" s="75">
        <f>SUM(I71:I77)</f>
        <v>5551000</v>
      </c>
      <c r="J70" s="76">
        <f>SUM(J71:J77)</f>
        <v>0</v>
      </c>
      <c r="K70" s="77">
        <f t="shared" si="21"/>
        <v>5841859.63</v>
      </c>
      <c r="L70" s="78">
        <f>SUM(L71:L77)</f>
        <v>5841859.63</v>
      </c>
      <c r="M70" s="78">
        <f>SUM(M71:M77)</f>
        <v>0</v>
      </c>
      <c r="N70" s="38">
        <f t="shared" si="3"/>
        <v>1.052397699513601</v>
      </c>
      <c r="O70" s="79"/>
      <c r="P70" s="79"/>
      <c r="Q70" s="79"/>
      <c r="R70" s="79"/>
      <c r="S70" s="79"/>
      <c r="T70" s="79"/>
      <c r="U70" s="79"/>
    </row>
    <row r="71" spans="1:21" s="50" customFormat="1" ht="28.5" customHeight="1">
      <c r="A71" s="428"/>
      <c r="B71" s="420"/>
      <c r="C71" s="94" t="s">
        <v>55</v>
      </c>
      <c r="D71" s="138" t="s">
        <v>135</v>
      </c>
      <c r="E71" s="142">
        <f t="shared" si="19"/>
        <v>4490000</v>
      </c>
      <c r="F71" s="85">
        <v>4490000</v>
      </c>
      <c r="G71" s="120"/>
      <c r="H71" s="74">
        <f t="shared" si="20"/>
        <v>4840000</v>
      </c>
      <c r="I71" s="88">
        <v>4840000</v>
      </c>
      <c r="J71" s="121"/>
      <c r="K71" s="143">
        <f t="shared" si="21"/>
        <v>5016885.12</v>
      </c>
      <c r="L71" s="91">
        <v>5016885.12</v>
      </c>
      <c r="M71" s="122"/>
      <c r="N71" s="35">
        <f t="shared" si="3"/>
        <v>1.0365465123966942</v>
      </c>
      <c r="O71" s="49"/>
      <c r="P71" s="49"/>
      <c r="Q71" s="49"/>
      <c r="R71" s="49"/>
      <c r="S71" s="49"/>
      <c r="T71" s="49"/>
      <c r="U71" s="49"/>
    </row>
    <row r="72" spans="1:21" s="50" customFormat="1" ht="33" customHeight="1">
      <c r="A72" s="428"/>
      <c r="B72" s="421"/>
      <c r="C72" s="94" t="s">
        <v>56</v>
      </c>
      <c r="D72" s="138" t="s">
        <v>136</v>
      </c>
      <c r="E72" s="142">
        <f t="shared" si="19"/>
        <v>580000</v>
      </c>
      <c r="F72" s="85">
        <v>580000</v>
      </c>
      <c r="G72" s="120"/>
      <c r="H72" s="74">
        <f t="shared" si="20"/>
        <v>580000</v>
      </c>
      <c r="I72" s="88">
        <v>580000</v>
      </c>
      <c r="J72" s="121"/>
      <c r="K72" s="143">
        <f t="shared" si="21"/>
        <v>689914.65</v>
      </c>
      <c r="L72" s="91">
        <v>689914.65</v>
      </c>
      <c r="M72" s="122"/>
      <c r="N72" s="35">
        <f t="shared" si="3"/>
        <v>1.1895080172413794</v>
      </c>
      <c r="O72" s="49"/>
      <c r="P72" s="49"/>
      <c r="Q72" s="49"/>
      <c r="R72" s="49"/>
      <c r="S72" s="49"/>
      <c r="T72" s="49"/>
      <c r="U72" s="49"/>
    </row>
    <row r="73" spans="1:21" s="50" customFormat="1" ht="30.75" customHeight="1">
      <c r="A73" s="428"/>
      <c r="B73" s="421"/>
      <c r="C73" s="94" t="s">
        <v>57</v>
      </c>
      <c r="D73" s="138" t="s">
        <v>137</v>
      </c>
      <c r="E73" s="142">
        <f t="shared" si="19"/>
        <v>3000</v>
      </c>
      <c r="F73" s="85">
        <v>3000</v>
      </c>
      <c r="G73" s="120"/>
      <c r="H73" s="74">
        <f t="shared" si="20"/>
        <v>3000</v>
      </c>
      <c r="I73" s="88">
        <v>3000</v>
      </c>
      <c r="J73" s="121"/>
      <c r="K73" s="143">
        <f t="shared" si="21"/>
        <v>3669.1</v>
      </c>
      <c r="L73" s="91">
        <v>3669.1</v>
      </c>
      <c r="M73" s="122"/>
      <c r="N73" s="35">
        <f t="shared" si="3"/>
        <v>1.2230333333333332</v>
      </c>
      <c r="O73" s="49"/>
      <c r="P73" s="49"/>
      <c r="Q73" s="49"/>
      <c r="R73" s="49"/>
      <c r="S73" s="49"/>
      <c r="T73" s="49"/>
      <c r="U73" s="49"/>
    </row>
    <row r="74" spans="1:21" s="50" customFormat="1" ht="36" customHeight="1">
      <c r="A74" s="428"/>
      <c r="B74" s="421"/>
      <c r="C74" s="94" t="s">
        <v>58</v>
      </c>
      <c r="D74" s="138" t="s">
        <v>138</v>
      </c>
      <c r="E74" s="142">
        <f t="shared" si="19"/>
        <v>51000</v>
      </c>
      <c r="F74" s="85">
        <v>51000</v>
      </c>
      <c r="G74" s="120"/>
      <c r="H74" s="74">
        <f t="shared" si="20"/>
        <v>51000</v>
      </c>
      <c r="I74" s="88">
        <v>51000</v>
      </c>
      <c r="J74" s="121"/>
      <c r="K74" s="143">
        <f t="shared" si="21"/>
        <v>47231</v>
      </c>
      <c r="L74" s="91">
        <v>47231</v>
      </c>
      <c r="M74" s="122"/>
      <c r="N74" s="35">
        <f t="shared" si="3"/>
        <v>0.9260980392156862</v>
      </c>
      <c r="O74" s="49"/>
      <c r="P74" s="49"/>
      <c r="Q74" s="49"/>
      <c r="R74" s="49"/>
      <c r="S74" s="49"/>
      <c r="T74" s="49"/>
      <c r="U74" s="49"/>
    </row>
    <row r="75" spans="1:21" s="50" customFormat="1" ht="36" customHeight="1">
      <c r="A75" s="428"/>
      <c r="B75" s="421"/>
      <c r="C75" s="94" t="s">
        <v>59</v>
      </c>
      <c r="D75" s="138" t="s">
        <v>139</v>
      </c>
      <c r="E75" s="142">
        <f t="shared" si="19"/>
        <v>20000</v>
      </c>
      <c r="F75" s="85">
        <v>20000</v>
      </c>
      <c r="G75" s="120"/>
      <c r="H75" s="74">
        <f t="shared" si="20"/>
        <v>20000</v>
      </c>
      <c r="I75" s="88">
        <v>20000</v>
      </c>
      <c r="J75" s="121"/>
      <c r="K75" s="143">
        <f t="shared" si="21"/>
        <v>2587</v>
      </c>
      <c r="L75" s="91">
        <v>2587</v>
      </c>
      <c r="M75" s="122"/>
      <c r="N75" s="35">
        <f t="shared" si="3"/>
        <v>0.12935</v>
      </c>
      <c r="O75" s="49"/>
      <c r="P75" s="49"/>
      <c r="Q75" s="49"/>
      <c r="R75" s="49"/>
      <c r="S75" s="49"/>
      <c r="T75" s="49"/>
      <c r="U75" s="49"/>
    </row>
    <row r="76" spans="1:21" s="50" customFormat="1" ht="45" customHeight="1">
      <c r="A76" s="428"/>
      <c r="B76" s="421"/>
      <c r="C76" s="94" t="s">
        <v>54</v>
      </c>
      <c r="D76" s="103" t="s">
        <v>140</v>
      </c>
      <c r="E76" s="142">
        <f t="shared" si="19"/>
        <v>20000</v>
      </c>
      <c r="F76" s="85">
        <v>20000</v>
      </c>
      <c r="G76" s="120"/>
      <c r="H76" s="74">
        <f t="shared" si="20"/>
        <v>55000</v>
      </c>
      <c r="I76" s="88">
        <v>55000</v>
      </c>
      <c r="J76" s="121"/>
      <c r="K76" s="143">
        <f t="shared" si="21"/>
        <v>79332.76</v>
      </c>
      <c r="L76" s="91">
        <v>79332.76</v>
      </c>
      <c r="M76" s="122"/>
      <c r="N76" s="35">
        <f t="shared" si="3"/>
        <v>1.442413818181818</v>
      </c>
      <c r="O76" s="49"/>
      <c r="P76" s="49"/>
      <c r="Q76" s="49"/>
      <c r="R76" s="49"/>
      <c r="S76" s="49"/>
      <c r="T76" s="49"/>
      <c r="U76" s="49"/>
    </row>
    <row r="77" spans="1:21" s="50" customFormat="1" ht="45" customHeight="1">
      <c r="A77" s="428"/>
      <c r="B77" s="422"/>
      <c r="C77" s="94" t="s">
        <v>100</v>
      </c>
      <c r="D77" s="103" t="s">
        <v>141</v>
      </c>
      <c r="E77" s="142">
        <f t="shared" si="19"/>
        <v>2000</v>
      </c>
      <c r="F77" s="85">
        <v>2000</v>
      </c>
      <c r="G77" s="120"/>
      <c r="H77" s="74">
        <f t="shared" si="20"/>
        <v>2000</v>
      </c>
      <c r="I77" s="88">
        <v>2000</v>
      </c>
      <c r="J77" s="121"/>
      <c r="K77" s="143">
        <f t="shared" si="21"/>
        <v>2240</v>
      </c>
      <c r="L77" s="91">
        <v>2240</v>
      </c>
      <c r="M77" s="122"/>
      <c r="N77" s="35">
        <f t="shared" si="3"/>
        <v>1.12</v>
      </c>
      <c r="O77" s="49"/>
      <c r="P77" s="49"/>
      <c r="Q77" s="49"/>
      <c r="R77" s="49"/>
      <c r="S77" s="49"/>
      <c r="T77" s="49"/>
      <c r="U77" s="49"/>
    </row>
    <row r="78" spans="1:21" s="80" customFormat="1" ht="93" customHeight="1">
      <c r="A78" s="428"/>
      <c r="B78" s="163" t="s">
        <v>28</v>
      </c>
      <c r="C78" s="71"/>
      <c r="D78" s="144" t="s">
        <v>158</v>
      </c>
      <c r="E78" s="376">
        <f t="shared" si="19"/>
        <v>3066000</v>
      </c>
      <c r="F78" s="73">
        <f>SUM(F79:F87)</f>
        <v>3066000</v>
      </c>
      <c r="G78" s="372">
        <f>SUM(G79:G87)</f>
        <v>0</v>
      </c>
      <c r="H78" s="74">
        <f t="shared" si="20"/>
        <v>3406000</v>
      </c>
      <c r="I78" s="75">
        <f>SUM(I79:I87)</f>
        <v>3406000</v>
      </c>
      <c r="J78" s="76">
        <f>SUM(J79:J87)</f>
        <v>0</v>
      </c>
      <c r="K78" s="77">
        <f t="shared" si="21"/>
        <v>3880290.5300000003</v>
      </c>
      <c r="L78" s="78">
        <f>SUM(L79:L87)</f>
        <v>3880290.5300000003</v>
      </c>
      <c r="M78" s="78">
        <f>SUM(M79:M87)</f>
        <v>0</v>
      </c>
      <c r="N78" s="38">
        <f t="shared" si="3"/>
        <v>1.1392514768056372</v>
      </c>
      <c r="O78" s="79"/>
      <c r="P78" s="79"/>
      <c r="Q78" s="79"/>
      <c r="R78" s="79"/>
      <c r="S78" s="79"/>
      <c r="T78" s="79"/>
      <c r="U78" s="79"/>
    </row>
    <row r="79" spans="1:21" s="50" customFormat="1" ht="30" customHeight="1">
      <c r="A79" s="428"/>
      <c r="B79" s="419"/>
      <c r="C79" s="94" t="s">
        <v>55</v>
      </c>
      <c r="D79" s="138" t="s">
        <v>135</v>
      </c>
      <c r="E79" s="142">
        <f t="shared" si="19"/>
        <v>1240000</v>
      </c>
      <c r="F79" s="85">
        <v>1240000</v>
      </c>
      <c r="G79" s="120"/>
      <c r="H79" s="74">
        <f t="shared" si="20"/>
        <v>1290000</v>
      </c>
      <c r="I79" s="88">
        <v>1290000</v>
      </c>
      <c r="J79" s="121"/>
      <c r="K79" s="143">
        <f t="shared" si="21"/>
        <v>1599960.5</v>
      </c>
      <c r="L79" s="91">
        <v>1599960.5</v>
      </c>
      <c r="M79" s="122"/>
      <c r="N79" s="35">
        <f t="shared" si="3"/>
        <v>1.240279457364341</v>
      </c>
      <c r="O79" s="49"/>
      <c r="P79" s="49"/>
      <c r="Q79" s="49"/>
      <c r="R79" s="49"/>
      <c r="S79" s="49"/>
      <c r="T79" s="49"/>
      <c r="U79" s="49"/>
    </row>
    <row r="80" spans="1:21" s="50" customFormat="1" ht="27.75" customHeight="1">
      <c r="A80" s="428"/>
      <c r="B80" s="419"/>
      <c r="C80" s="94" t="s">
        <v>56</v>
      </c>
      <c r="D80" s="138" t="s">
        <v>136</v>
      </c>
      <c r="E80" s="142">
        <f t="shared" si="19"/>
        <v>1300000</v>
      </c>
      <c r="F80" s="85">
        <v>1300000</v>
      </c>
      <c r="G80" s="120"/>
      <c r="H80" s="74">
        <f t="shared" si="20"/>
        <v>1300000</v>
      </c>
      <c r="I80" s="88">
        <v>1300000</v>
      </c>
      <c r="J80" s="121"/>
      <c r="K80" s="143">
        <f t="shared" si="21"/>
        <v>1287301.45</v>
      </c>
      <c r="L80" s="91">
        <v>1287301.45</v>
      </c>
      <c r="M80" s="122"/>
      <c r="N80" s="35">
        <f t="shared" si="3"/>
        <v>0.9902318846153846</v>
      </c>
      <c r="O80" s="49"/>
      <c r="P80" s="49"/>
      <c r="Q80" s="49"/>
      <c r="R80" s="49"/>
      <c r="S80" s="49"/>
      <c r="T80" s="49"/>
      <c r="U80" s="49"/>
    </row>
    <row r="81" spans="1:21" s="50" customFormat="1" ht="31.5" customHeight="1">
      <c r="A81" s="428"/>
      <c r="B81" s="419"/>
      <c r="C81" s="94" t="s">
        <v>57</v>
      </c>
      <c r="D81" s="138" t="s">
        <v>137</v>
      </c>
      <c r="E81" s="142">
        <f t="shared" si="19"/>
        <v>940</v>
      </c>
      <c r="F81" s="85">
        <v>940</v>
      </c>
      <c r="G81" s="120"/>
      <c r="H81" s="74">
        <f t="shared" si="20"/>
        <v>940</v>
      </c>
      <c r="I81" s="88">
        <v>940</v>
      </c>
      <c r="J81" s="121"/>
      <c r="K81" s="143">
        <f t="shared" si="21"/>
        <v>1384.54</v>
      </c>
      <c r="L81" s="91">
        <v>1384.54</v>
      </c>
      <c r="M81" s="122"/>
      <c r="N81" s="35">
        <f t="shared" si="3"/>
        <v>1.4729148936170213</v>
      </c>
      <c r="O81" s="49"/>
      <c r="P81" s="49"/>
      <c r="Q81" s="49"/>
      <c r="R81" s="49"/>
      <c r="S81" s="49"/>
      <c r="T81" s="49"/>
      <c r="U81" s="49"/>
    </row>
    <row r="82" spans="1:21" s="50" customFormat="1" ht="30" customHeight="1">
      <c r="A82" s="428"/>
      <c r="B82" s="419"/>
      <c r="C82" s="94" t="s">
        <v>58</v>
      </c>
      <c r="D82" s="138" t="s">
        <v>138</v>
      </c>
      <c r="E82" s="142">
        <f t="shared" si="19"/>
        <v>160000</v>
      </c>
      <c r="F82" s="85">
        <v>160000</v>
      </c>
      <c r="G82" s="120"/>
      <c r="H82" s="74">
        <f t="shared" si="20"/>
        <v>160000</v>
      </c>
      <c r="I82" s="88">
        <v>160000</v>
      </c>
      <c r="J82" s="121"/>
      <c r="K82" s="143">
        <f t="shared" si="21"/>
        <v>193741.55</v>
      </c>
      <c r="L82" s="91">
        <v>193741.55</v>
      </c>
      <c r="M82" s="122"/>
      <c r="N82" s="35">
        <f t="shared" si="3"/>
        <v>1.2108846875</v>
      </c>
      <c r="O82" s="49"/>
      <c r="P82" s="49"/>
      <c r="Q82" s="49"/>
      <c r="R82" s="49"/>
      <c r="S82" s="49"/>
      <c r="T82" s="49"/>
      <c r="U82" s="49"/>
    </row>
    <row r="83" spans="1:21" s="50" customFormat="1" ht="32.25" customHeight="1">
      <c r="A83" s="428"/>
      <c r="B83" s="419"/>
      <c r="C83" s="94" t="s">
        <v>60</v>
      </c>
      <c r="D83" s="138" t="s">
        <v>142</v>
      </c>
      <c r="E83" s="142">
        <f t="shared" si="19"/>
        <v>60000</v>
      </c>
      <c r="F83" s="85">
        <v>60000</v>
      </c>
      <c r="G83" s="120"/>
      <c r="H83" s="74">
        <f t="shared" si="20"/>
        <v>60000</v>
      </c>
      <c r="I83" s="88">
        <v>60000</v>
      </c>
      <c r="J83" s="121"/>
      <c r="K83" s="143">
        <f t="shared" si="21"/>
        <v>64685.23</v>
      </c>
      <c r="L83" s="91">
        <v>64685.23</v>
      </c>
      <c r="M83" s="122"/>
      <c r="N83" s="35">
        <f aca="true" t="shared" si="22" ref="N83:N151">K83/H83</f>
        <v>1.0780871666666667</v>
      </c>
      <c r="O83" s="49"/>
      <c r="P83" s="49"/>
      <c r="Q83" s="49"/>
      <c r="R83" s="49"/>
      <c r="S83" s="49"/>
      <c r="T83" s="49"/>
      <c r="U83" s="49"/>
    </row>
    <row r="84" spans="1:21" s="50" customFormat="1" ht="30" customHeight="1">
      <c r="A84" s="428"/>
      <c r="B84" s="419"/>
      <c r="C84" s="94" t="s">
        <v>61</v>
      </c>
      <c r="D84" s="138" t="s">
        <v>143</v>
      </c>
      <c r="E84" s="142">
        <f t="shared" si="19"/>
        <v>60</v>
      </c>
      <c r="F84" s="85">
        <v>60</v>
      </c>
      <c r="G84" s="120"/>
      <c r="H84" s="74">
        <f t="shared" si="20"/>
        <v>60</v>
      </c>
      <c r="I84" s="88">
        <v>60</v>
      </c>
      <c r="J84" s="121"/>
      <c r="K84" s="143">
        <f t="shared" si="21"/>
        <v>0</v>
      </c>
      <c r="L84" s="91">
        <v>0</v>
      </c>
      <c r="M84" s="122"/>
      <c r="N84" s="35">
        <f t="shared" si="22"/>
        <v>0</v>
      </c>
      <c r="O84" s="49"/>
      <c r="P84" s="49"/>
      <c r="Q84" s="49"/>
      <c r="R84" s="49"/>
      <c r="S84" s="49"/>
      <c r="T84" s="49"/>
      <c r="U84" s="49"/>
    </row>
    <row r="85" spans="1:21" s="50" customFormat="1" ht="36" customHeight="1">
      <c r="A85" s="428"/>
      <c r="B85" s="419"/>
      <c r="C85" s="94" t="s">
        <v>62</v>
      </c>
      <c r="D85" s="138" t="s">
        <v>144</v>
      </c>
      <c r="E85" s="142">
        <f t="shared" si="19"/>
        <v>25000</v>
      </c>
      <c r="F85" s="85">
        <v>25000</v>
      </c>
      <c r="G85" s="120"/>
      <c r="H85" s="74">
        <f t="shared" si="20"/>
        <v>25000</v>
      </c>
      <c r="I85" s="88">
        <v>25000</v>
      </c>
      <c r="J85" s="121"/>
      <c r="K85" s="143">
        <f t="shared" si="21"/>
        <v>47688.6</v>
      </c>
      <c r="L85" s="91">
        <v>47688.6</v>
      </c>
      <c r="M85" s="122"/>
      <c r="N85" s="35">
        <f t="shared" si="22"/>
        <v>1.907544</v>
      </c>
      <c r="O85" s="49"/>
      <c r="P85" s="49"/>
      <c r="Q85" s="49"/>
      <c r="R85" s="49"/>
      <c r="S85" s="49"/>
      <c r="T85" s="49"/>
      <c r="U85" s="49"/>
    </row>
    <row r="86" spans="1:21" s="50" customFormat="1" ht="35.25" customHeight="1">
      <c r="A86" s="428"/>
      <c r="B86" s="419"/>
      <c r="C86" s="94" t="s">
        <v>59</v>
      </c>
      <c r="D86" s="138" t="s">
        <v>139</v>
      </c>
      <c r="E86" s="142">
        <f t="shared" si="19"/>
        <v>250000</v>
      </c>
      <c r="F86" s="85">
        <v>250000</v>
      </c>
      <c r="G86" s="120"/>
      <c r="H86" s="74">
        <f t="shared" si="20"/>
        <v>540000</v>
      </c>
      <c r="I86" s="88">
        <v>540000</v>
      </c>
      <c r="J86" s="121"/>
      <c r="K86" s="143">
        <f t="shared" si="21"/>
        <v>633061.03</v>
      </c>
      <c r="L86" s="91">
        <v>633061.03</v>
      </c>
      <c r="M86" s="122"/>
      <c r="N86" s="35">
        <f t="shared" si="22"/>
        <v>1.1723352407407408</v>
      </c>
      <c r="O86" s="49"/>
      <c r="P86" s="49"/>
      <c r="Q86" s="49"/>
      <c r="R86" s="49"/>
      <c r="S86" s="49"/>
      <c r="T86" s="49"/>
      <c r="U86" s="49"/>
    </row>
    <row r="87" spans="1:21" s="50" customFormat="1" ht="40.5" customHeight="1">
      <c r="A87" s="428"/>
      <c r="B87" s="419"/>
      <c r="C87" s="94" t="s">
        <v>54</v>
      </c>
      <c r="D87" s="103" t="s">
        <v>140</v>
      </c>
      <c r="E87" s="142">
        <f t="shared" si="19"/>
        <v>30000</v>
      </c>
      <c r="F87" s="85">
        <v>30000</v>
      </c>
      <c r="G87" s="120"/>
      <c r="H87" s="74">
        <f t="shared" si="20"/>
        <v>30000</v>
      </c>
      <c r="I87" s="88">
        <v>30000</v>
      </c>
      <c r="J87" s="121"/>
      <c r="K87" s="143">
        <f t="shared" si="21"/>
        <v>52467.63</v>
      </c>
      <c r="L87" s="91">
        <v>52467.63</v>
      </c>
      <c r="M87" s="122"/>
      <c r="N87" s="35">
        <f t="shared" si="22"/>
        <v>1.748921</v>
      </c>
      <c r="O87" s="49"/>
      <c r="P87" s="49"/>
      <c r="Q87" s="49"/>
      <c r="R87" s="49"/>
      <c r="S87" s="49"/>
      <c r="T87" s="49"/>
      <c r="U87" s="49"/>
    </row>
    <row r="88" spans="1:21" s="80" customFormat="1" ht="63" customHeight="1">
      <c r="A88" s="428"/>
      <c r="B88" s="164" t="s">
        <v>29</v>
      </c>
      <c r="C88" s="71"/>
      <c r="D88" s="144" t="s">
        <v>159</v>
      </c>
      <c r="E88" s="376">
        <f t="shared" si="19"/>
        <v>850000</v>
      </c>
      <c r="F88" s="73">
        <f>SUM(F89:F91)</f>
        <v>850000</v>
      </c>
      <c r="G88" s="372">
        <f>SUM(G89:G91)</f>
        <v>0</v>
      </c>
      <c r="H88" s="74">
        <f t="shared" si="20"/>
        <v>871000</v>
      </c>
      <c r="I88" s="75">
        <f>SUM(I89:I93)</f>
        <v>871000</v>
      </c>
      <c r="J88" s="76">
        <f>SUM(J89:J93)</f>
        <v>0</v>
      </c>
      <c r="K88" s="77">
        <f t="shared" si="21"/>
        <v>720279.2499999999</v>
      </c>
      <c r="L88" s="78">
        <f>SUM(L89:L93)</f>
        <v>720279.2499999999</v>
      </c>
      <c r="M88" s="78">
        <f>SUM(M89:M93)</f>
        <v>0</v>
      </c>
      <c r="N88" s="38">
        <f t="shared" si="22"/>
        <v>0.826956659012629</v>
      </c>
      <c r="O88" s="79"/>
      <c r="P88" s="79"/>
      <c r="Q88" s="79"/>
      <c r="R88" s="79"/>
      <c r="S88" s="79"/>
      <c r="T88" s="79"/>
      <c r="U88" s="79"/>
    </row>
    <row r="89" spans="1:21" s="50" customFormat="1" ht="30.75" customHeight="1">
      <c r="A89" s="428"/>
      <c r="B89" s="420"/>
      <c r="C89" s="129" t="s">
        <v>63</v>
      </c>
      <c r="D89" s="138" t="s">
        <v>145</v>
      </c>
      <c r="E89" s="142">
        <f t="shared" si="19"/>
        <v>500000</v>
      </c>
      <c r="F89" s="119">
        <v>500000</v>
      </c>
      <c r="G89" s="120"/>
      <c r="H89" s="74">
        <f t="shared" si="20"/>
        <v>500000</v>
      </c>
      <c r="I89" s="114">
        <v>500000</v>
      </c>
      <c r="J89" s="121"/>
      <c r="K89" s="143">
        <f t="shared" si="21"/>
        <v>339498.16</v>
      </c>
      <c r="L89" s="122">
        <v>339498.16</v>
      </c>
      <c r="M89" s="122"/>
      <c r="N89" s="35">
        <f t="shared" si="22"/>
        <v>0.67899632</v>
      </c>
      <c r="O89" s="49"/>
      <c r="P89" s="49"/>
      <c r="Q89" s="49"/>
      <c r="R89" s="49"/>
      <c r="S89" s="49"/>
      <c r="T89" s="49"/>
      <c r="U89" s="49"/>
    </row>
    <row r="90" spans="1:21" s="50" customFormat="1" ht="50.25" customHeight="1">
      <c r="A90" s="428"/>
      <c r="B90" s="421"/>
      <c r="C90" s="129" t="s">
        <v>64</v>
      </c>
      <c r="D90" s="103" t="s">
        <v>151</v>
      </c>
      <c r="E90" s="142">
        <f t="shared" si="19"/>
        <v>330000</v>
      </c>
      <c r="F90" s="119">
        <v>330000</v>
      </c>
      <c r="G90" s="120"/>
      <c r="H90" s="74">
        <f t="shared" si="20"/>
        <v>330000</v>
      </c>
      <c r="I90" s="114">
        <v>330000</v>
      </c>
      <c r="J90" s="121"/>
      <c r="K90" s="143">
        <f t="shared" si="21"/>
        <v>318406.29</v>
      </c>
      <c r="L90" s="122">
        <v>318406.29</v>
      </c>
      <c r="M90" s="122"/>
      <c r="N90" s="35">
        <f t="shared" si="22"/>
        <v>0.9648675454545453</v>
      </c>
      <c r="O90" s="49"/>
      <c r="P90" s="49"/>
      <c r="Q90" s="49"/>
      <c r="R90" s="49"/>
      <c r="S90" s="49"/>
      <c r="T90" s="49"/>
      <c r="U90" s="49"/>
    </row>
    <row r="91" spans="1:21" s="50" customFormat="1" ht="63" customHeight="1">
      <c r="A91" s="428"/>
      <c r="B91" s="421"/>
      <c r="C91" s="82" t="s">
        <v>65</v>
      </c>
      <c r="D91" s="103" t="s">
        <v>130</v>
      </c>
      <c r="E91" s="142">
        <f t="shared" si="19"/>
        <v>20000</v>
      </c>
      <c r="F91" s="119">
        <v>20000</v>
      </c>
      <c r="G91" s="120"/>
      <c r="H91" s="74">
        <f t="shared" si="20"/>
        <v>41000</v>
      </c>
      <c r="I91" s="114">
        <v>41000</v>
      </c>
      <c r="J91" s="121"/>
      <c r="K91" s="143">
        <f t="shared" si="21"/>
        <v>61923.09</v>
      </c>
      <c r="L91" s="122">
        <v>61923.09</v>
      </c>
      <c r="M91" s="122"/>
      <c r="N91" s="35">
        <f t="shared" si="22"/>
        <v>1.510319268292683</v>
      </c>
      <c r="O91" s="49"/>
      <c r="P91" s="49"/>
      <c r="Q91" s="49"/>
      <c r="R91" s="49"/>
      <c r="S91" s="49"/>
      <c r="T91" s="49"/>
      <c r="U91" s="49"/>
    </row>
    <row r="92" spans="1:21" s="50" customFormat="1" ht="46.5" customHeight="1">
      <c r="A92" s="428"/>
      <c r="B92" s="161"/>
      <c r="C92" s="82" t="s">
        <v>200</v>
      </c>
      <c r="D92" s="103" t="s">
        <v>201</v>
      </c>
      <c r="E92" s="157">
        <f t="shared" si="19"/>
        <v>0</v>
      </c>
      <c r="F92" s="119">
        <v>0</v>
      </c>
      <c r="G92" s="120"/>
      <c r="H92" s="74">
        <f t="shared" si="20"/>
        <v>0</v>
      </c>
      <c r="I92" s="114">
        <v>0</v>
      </c>
      <c r="J92" s="121"/>
      <c r="K92" s="143">
        <f t="shared" si="21"/>
        <v>200</v>
      </c>
      <c r="L92" s="122">
        <v>200</v>
      </c>
      <c r="M92" s="122"/>
      <c r="N92" s="35" t="s">
        <v>251</v>
      </c>
      <c r="O92" s="49"/>
      <c r="P92" s="49"/>
      <c r="Q92" s="49"/>
      <c r="R92" s="49"/>
      <c r="S92" s="49"/>
      <c r="T92" s="49"/>
      <c r="U92" s="49"/>
    </row>
    <row r="93" spans="1:21" s="50" customFormat="1" ht="31.5" customHeight="1">
      <c r="A93" s="428"/>
      <c r="B93" s="165"/>
      <c r="C93" s="117" t="s">
        <v>70</v>
      </c>
      <c r="D93" s="166" t="s">
        <v>127</v>
      </c>
      <c r="E93" s="157">
        <f t="shared" si="19"/>
        <v>0</v>
      </c>
      <c r="F93" s="119">
        <v>0</v>
      </c>
      <c r="G93" s="120"/>
      <c r="H93" s="74">
        <f t="shared" si="20"/>
        <v>0</v>
      </c>
      <c r="I93" s="114">
        <v>0</v>
      </c>
      <c r="J93" s="121"/>
      <c r="K93" s="143">
        <f t="shared" si="21"/>
        <v>251.71</v>
      </c>
      <c r="L93" s="122">
        <v>251.71</v>
      </c>
      <c r="M93" s="122"/>
      <c r="N93" s="35" t="s">
        <v>251</v>
      </c>
      <c r="O93" s="49"/>
      <c r="P93" s="49"/>
      <c r="Q93" s="49"/>
      <c r="R93" s="49"/>
      <c r="S93" s="49"/>
      <c r="T93" s="49"/>
      <c r="U93" s="49"/>
    </row>
    <row r="94" spans="1:21" s="80" customFormat="1" ht="43.5" customHeight="1">
      <c r="A94" s="428"/>
      <c r="B94" s="151" t="s">
        <v>30</v>
      </c>
      <c r="C94" s="71"/>
      <c r="D94" s="144" t="s">
        <v>31</v>
      </c>
      <c r="E94" s="376">
        <f t="shared" si="19"/>
        <v>7680814</v>
      </c>
      <c r="F94" s="73">
        <f>F95+F96</f>
        <v>7680814</v>
      </c>
      <c r="G94" s="372">
        <f>G95+G96</f>
        <v>0</v>
      </c>
      <c r="H94" s="74">
        <f t="shared" si="20"/>
        <v>7680814</v>
      </c>
      <c r="I94" s="75">
        <f>I95+I96</f>
        <v>7680814</v>
      </c>
      <c r="J94" s="76">
        <f>J95+J96</f>
        <v>0</v>
      </c>
      <c r="K94" s="77">
        <f t="shared" si="21"/>
        <v>8107142.2</v>
      </c>
      <c r="L94" s="78">
        <f>L95+L96</f>
        <v>8107142.2</v>
      </c>
      <c r="M94" s="78">
        <f>M95+M96</f>
        <v>0</v>
      </c>
      <c r="N94" s="38">
        <f t="shared" si="22"/>
        <v>1.0555056013594393</v>
      </c>
      <c r="O94" s="79"/>
      <c r="P94" s="79"/>
      <c r="Q94" s="79"/>
      <c r="R94" s="79"/>
      <c r="S94" s="79"/>
      <c r="T94" s="79"/>
      <c r="U94" s="79"/>
    </row>
    <row r="95" spans="1:21" s="50" customFormat="1" ht="38.25" customHeight="1">
      <c r="A95" s="428"/>
      <c r="B95" s="419"/>
      <c r="C95" s="94" t="s">
        <v>67</v>
      </c>
      <c r="D95" s="138" t="s">
        <v>146</v>
      </c>
      <c r="E95" s="112">
        <f t="shared" si="19"/>
        <v>7354814</v>
      </c>
      <c r="F95" s="85">
        <v>7354814</v>
      </c>
      <c r="G95" s="86"/>
      <c r="H95" s="87">
        <f t="shared" si="20"/>
        <v>7354814</v>
      </c>
      <c r="I95" s="88">
        <v>7354814</v>
      </c>
      <c r="J95" s="89"/>
      <c r="K95" s="115">
        <f t="shared" si="21"/>
        <v>7480208</v>
      </c>
      <c r="L95" s="91">
        <v>7480208</v>
      </c>
      <c r="M95" s="91"/>
      <c r="N95" s="35">
        <f t="shared" si="22"/>
        <v>1.0170492414899954</v>
      </c>
      <c r="O95" s="49"/>
      <c r="P95" s="49"/>
      <c r="Q95" s="49"/>
      <c r="R95" s="49"/>
      <c r="S95" s="49"/>
      <c r="T95" s="49"/>
      <c r="U95" s="49"/>
    </row>
    <row r="96" spans="1:21" s="50" customFormat="1" ht="37.5" customHeight="1">
      <c r="A96" s="428"/>
      <c r="B96" s="419"/>
      <c r="C96" s="94" t="s">
        <v>68</v>
      </c>
      <c r="D96" s="138" t="s">
        <v>147</v>
      </c>
      <c r="E96" s="142">
        <f t="shared" si="19"/>
        <v>326000</v>
      </c>
      <c r="F96" s="119">
        <v>326000</v>
      </c>
      <c r="G96" s="120"/>
      <c r="H96" s="74">
        <f t="shared" si="20"/>
        <v>326000</v>
      </c>
      <c r="I96" s="114">
        <v>326000</v>
      </c>
      <c r="J96" s="121"/>
      <c r="K96" s="143">
        <f t="shared" si="21"/>
        <v>626934.2</v>
      </c>
      <c r="L96" s="122">
        <v>626934.2</v>
      </c>
      <c r="M96" s="122"/>
      <c r="N96" s="35">
        <f t="shared" si="22"/>
        <v>1.923111042944785</v>
      </c>
      <c r="O96" s="49"/>
      <c r="P96" s="49"/>
      <c r="Q96" s="49"/>
      <c r="R96" s="49"/>
      <c r="S96" s="49"/>
      <c r="T96" s="49"/>
      <c r="U96" s="49"/>
    </row>
    <row r="97" spans="1:21" s="80" customFormat="1" ht="45.75" customHeight="1">
      <c r="A97" s="124"/>
      <c r="B97" s="151" t="s">
        <v>202</v>
      </c>
      <c r="C97" s="126"/>
      <c r="D97" s="146" t="s">
        <v>203</v>
      </c>
      <c r="E97" s="376">
        <f>SUM(F97:G97)</f>
        <v>0</v>
      </c>
      <c r="F97" s="106">
        <f>F98</f>
        <v>0</v>
      </c>
      <c r="G97" s="377">
        <f>G98</f>
        <v>0</v>
      </c>
      <c r="H97" s="74">
        <f>SUM(I97:J97)</f>
        <v>0</v>
      </c>
      <c r="I97" s="107">
        <f>I98</f>
        <v>0</v>
      </c>
      <c r="J97" s="108">
        <f>J98</f>
        <v>0</v>
      </c>
      <c r="K97" s="77">
        <f>SUM(L97:M97)</f>
        <v>987.43</v>
      </c>
      <c r="L97" s="109">
        <f>L98</f>
        <v>987.43</v>
      </c>
      <c r="M97" s="109">
        <f>M98</f>
        <v>0</v>
      </c>
      <c r="N97" s="35" t="s">
        <v>251</v>
      </c>
      <c r="O97" s="79"/>
      <c r="P97" s="79"/>
      <c r="Q97" s="79"/>
      <c r="R97" s="79"/>
      <c r="S97" s="79"/>
      <c r="T97" s="79"/>
      <c r="U97" s="79"/>
    </row>
    <row r="98" spans="1:21" s="50" customFormat="1" ht="34.5" customHeight="1" thickBot="1">
      <c r="A98" s="101"/>
      <c r="B98" s="167"/>
      <c r="C98" s="149" t="s">
        <v>73</v>
      </c>
      <c r="D98" s="103" t="s">
        <v>128</v>
      </c>
      <c r="E98" s="142">
        <f>SUM(F98:G98)</f>
        <v>0</v>
      </c>
      <c r="F98" s="119">
        <v>0</v>
      </c>
      <c r="G98" s="120"/>
      <c r="H98" s="74">
        <f>SUM(I98:J98)</f>
        <v>0</v>
      </c>
      <c r="I98" s="114">
        <v>0</v>
      </c>
      <c r="J98" s="121"/>
      <c r="K98" s="143">
        <f>SUM(L98:M98)</f>
        <v>987.43</v>
      </c>
      <c r="L98" s="122">
        <v>987.43</v>
      </c>
      <c r="M98" s="122"/>
      <c r="N98" s="35" t="s">
        <v>251</v>
      </c>
      <c r="O98" s="49"/>
      <c r="P98" s="49"/>
      <c r="Q98" s="49"/>
      <c r="R98" s="49"/>
      <c r="S98" s="49"/>
      <c r="T98" s="49"/>
      <c r="U98" s="49"/>
    </row>
    <row r="99" spans="1:68" s="3" customFormat="1" ht="33.75" customHeight="1" thickBot="1">
      <c r="A99" s="5" t="s">
        <v>50</v>
      </c>
      <c r="B99" s="4"/>
      <c r="C99" s="1"/>
      <c r="D99" s="18" t="s">
        <v>124</v>
      </c>
      <c r="E99" s="375">
        <f t="shared" si="19"/>
        <v>13815312</v>
      </c>
      <c r="F99" s="373">
        <f>F100+F102+F104+F108</f>
        <v>13815312</v>
      </c>
      <c r="G99" s="374">
        <f>G100+G102+G104+G108</f>
        <v>0</v>
      </c>
      <c r="H99" s="22">
        <f t="shared" si="20"/>
        <v>13756217.01</v>
      </c>
      <c r="I99" s="23">
        <f>I100+I102+I104+I108</f>
        <v>13733500.95</v>
      </c>
      <c r="J99" s="24">
        <f>J100+J102+J104+J108</f>
        <v>22716.06</v>
      </c>
      <c r="K99" s="20">
        <f t="shared" si="21"/>
        <v>13773359.39</v>
      </c>
      <c r="L99" s="7">
        <f>L100+L102+L104+L108</f>
        <v>13750643.33</v>
      </c>
      <c r="M99" s="7">
        <f>M100+M102+M104+M108</f>
        <v>22716.06</v>
      </c>
      <c r="N99" s="37">
        <f t="shared" si="22"/>
        <v>1.0012461551011838</v>
      </c>
      <c r="O99" s="31"/>
      <c r="P99" s="31"/>
      <c r="Q99" s="31"/>
      <c r="R99" s="31"/>
      <c r="S99" s="31"/>
      <c r="T99" s="31"/>
      <c r="U99" s="31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</row>
    <row r="100" spans="1:21" s="80" customFormat="1" ht="50.25" customHeight="1">
      <c r="A100" s="428"/>
      <c r="B100" s="151" t="s">
        <v>21</v>
      </c>
      <c r="C100" s="126"/>
      <c r="D100" s="146" t="s">
        <v>160</v>
      </c>
      <c r="E100" s="376">
        <f t="shared" si="19"/>
        <v>10078053</v>
      </c>
      <c r="F100" s="106">
        <f>F101</f>
        <v>10078053</v>
      </c>
      <c r="G100" s="377">
        <f>G101</f>
        <v>0</v>
      </c>
      <c r="H100" s="74">
        <f t="shared" si="20"/>
        <v>9971324</v>
      </c>
      <c r="I100" s="107">
        <f>I101</f>
        <v>9971324</v>
      </c>
      <c r="J100" s="108">
        <f>J101</f>
        <v>0</v>
      </c>
      <c r="K100" s="77">
        <f t="shared" si="21"/>
        <v>9971324</v>
      </c>
      <c r="L100" s="109">
        <f>L101</f>
        <v>9971324</v>
      </c>
      <c r="M100" s="109">
        <f>M101</f>
        <v>0</v>
      </c>
      <c r="N100" s="39">
        <f t="shared" si="22"/>
        <v>1</v>
      </c>
      <c r="O100" s="79"/>
      <c r="P100" s="79"/>
      <c r="Q100" s="79"/>
      <c r="R100" s="79"/>
      <c r="S100" s="79"/>
      <c r="T100" s="79"/>
      <c r="U100" s="79"/>
    </row>
    <row r="101" spans="1:21" s="50" customFormat="1" ht="36" customHeight="1">
      <c r="A101" s="428"/>
      <c r="B101" s="167"/>
      <c r="C101" s="94" t="s">
        <v>69</v>
      </c>
      <c r="D101" s="138" t="s">
        <v>148</v>
      </c>
      <c r="E101" s="142">
        <f t="shared" si="19"/>
        <v>10078053</v>
      </c>
      <c r="F101" s="119">
        <v>10078053</v>
      </c>
      <c r="G101" s="120"/>
      <c r="H101" s="74">
        <f t="shared" si="20"/>
        <v>9971324</v>
      </c>
      <c r="I101" s="114">
        <v>9971324</v>
      </c>
      <c r="J101" s="121"/>
      <c r="K101" s="143">
        <f t="shared" si="21"/>
        <v>9971324</v>
      </c>
      <c r="L101" s="122">
        <v>9971324</v>
      </c>
      <c r="M101" s="122"/>
      <c r="N101" s="35">
        <f t="shared" si="22"/>
        <v>1</v>
      </c>
      <c r="O101" s="49"/>
      <c r="P101" s="49"/>
      <c r="Q101" s="49"/>
      <c r="R101" s="49"/>
      <c r="S101" s="49"/>
      <c r="T101" s="49"/>
      <c r="U101" s="49"/>
    </row>
    <row r="102" spans="1:21" s="80" customFormat="1" ht="56.25" customHeight="1">
      <c r="A102" s="428"/>
      <c r="B102" s="163" t="s">
        <v>32</v>
      </c>
      <c r="C102" s="71"/>
      <c r="D102" s="144" t="s">
        <v>218</v>
      </c>
      <c r="E102" s="376">
        <f t="shared" si="19"/>
        <v>3301720</v>
      </c>
      <c r="F102" s="73">
        <f>F103</f>
        <v>3301720</v>
      </c>
      <c r="G102" s="372">
        <f>G103</f>
        <v>0</v>
      </c>
      <c r="H102" s="74">
        <f t="shared" si="20"/>
        <v>3301720</v>
      </c>
      <c r="I102" s="75">
        <f>I103</f>
        <v>3301720</v>
      </c>
      <c r="J102" s="76">
        <f>J103</f>
        <v>0</v>
      </c>
      <c r="K102" s="77">
        <f t="shared" si="21"/>
        <v>3301720</v>
      </c>
      <c r="L102" s="78">
        <f>L103</f>
        <v>3301720</v>
      </c>
      <c r="M102" s="78">
        <f>M103</f>
        <v>0</v>
      </c>
      <c r="N102" s="35">
        <f t="shared" si="22"/>
        <v>1</v>
      </c>
      <c r="O102" s="79"/>
      <c r="P102" s="79"/>
      <c r="Q102" s="79"/>
      <c r="R102" s="79"/>
      <c r="S102" s="79"/>
      <c r="T102" s="79"/>
      <c r="U102" s="79"/>
    </row>
    <row r="103" spans="1:21" s="50" customFormat="1" ht="32.25" customHeight="1">
      <c r="A103" s="428"/>
      <c r="B103" s="167"/>
      <c r="C103" s="94" t="s">
        <v>69</v>
      </c>
      <c r="D103" s="138" t="s">
        <v>148</v>
      </c>
      <c r="E103" s="142">
        <f t="shared" si="19"/>
        <v>3301720</v>
      </c>
      <c r="F103" s="119">
        <v>3301720</v>
      </c>
      <c r="G103" s="120"/>
      <c r="H103" s="74">
        <f t="shared" si="20"/>
        <v>3301720</v>
      </c>
      <c r="I103" s="114">
        <v>3301720</v>
      </c>
      <c r="J103" s="121"/>
      <c r="K103" s="143">
        <f t="shared" si="21"/>
        <v>3301720</v>
      </c>
      <c r="L103" s="122">
        <v>3301720</v>
      </c>
      <c r="M103" s="122"/>
      <c r="N103" s="35">
        <f t="shared" si="22"/>
        <v>1</v>
      </c>
      <c r="O103" s="49"/>
      <c r="P103" s="49"/>
      <c r="Q103" s="49"/>
      <c r="R103" s="49"/>
      <c r="S103" s="49"/>
      <c r="T103" s="49"/>
      <c r="U103" s="49"/>
    </row>
    <row r="104" spans="1:21" s="80" customFormat="1" ht="34.5" customHeight="1">
      <c r="A104" s="428"/>
      <c r="B104" s="164" t="s">
        <v>35</v>
      </c>
      <c r="C104" s="71"/>
      <c r="D104" s="72" t="s">
        <v>17</v>
      </c>
      <c r="E104" s="376">
        <f t="shared" si="19"/>
        <v>10000</v>
      </c>
      <c r="F104" s="73">
        <f>SUM(F105:F107)</f>
        <v>10000</v>
      </c>
      <c r="G104" s="73">
        <f>SUM(G105:G107)</f>
        <v>0</v>
      </c>
      <c r="H104" s="74">
        <f t="shared" si="20"/>
        <v>57634.009999999995</v>
      </c>
      <c r="I104" s="75">
        <f>SUM(I105:I107)</f>
        <v>34917.95</v>
      </c>
      <c r="J104" s="75">
        <f>SUM(J105:J107)</f>
        <v>22716.06</v>
      </c>
      <c r="K104" s="77">
        <f t="shared" si="21"/>
        <v>74776.39</v>
      </c>
      <c r="L104" s="78">
        <f>SUM(L105:L107)</f>
        <v>52060.33</v>
      </c>
      <c r="M104" s="78">
        <f>SUM(M105:M107)</f>
        <v>22716.06</v>
      </c>
      <c r="N104" s="35">
        <f t="shared" si="22"/>
        <v>1.2974351428956619</v>
      </c>
      <c r="O104" s="79"/>
      <c r="P104" s="79"/>
      <c r="Q104" s="79"/>
      <c r="R104" s="79"/>
      <c r="S104" s="79"/>
      <c r="T104" s="79"/>
      <c r="U104" s="79"/>
    </row>
    <row r="105" spans="1:21" s="80" customFormat="1" ht="34.5" customHeight="1">
      <c r="A105" s="430"/>
      <c r="B105" s="111"/>
      <c r="C105" s="129" t="s">
        <v>70</v>
      </c>
      <c r="D105" s="299" t="s">
        <v>127</v>
      </c>
      <c r="E105" s="142">
        <f>SUM(F105:G105)</f>
        <v>10000</v>
      </c>
      <c r="F105" s="119">
        <v>10000</v>
      </c>
      <c r="G105" s="120"/>
      <c r="H105" s="74">
        <f>SUM(I105:J105)</f>
        <v>15631</v>
      </c>
      <c r="I105" s="114">
        <v>15631</v>
      </c>
      <c r="J105" s="121"/>
      <c r="K105" s="143">
        <f>SUM(L105:M105)</f>
        <v>32773.38</v>
      </c>
      <c r="L105" s="122">
        <v>32773.38</v>
      </c>
      <c r="M105" s="122"/>
      <c r="N105" s="35">
        <f>K105/H105</f>
        <v>2.096691190582816</v>
      </c>
      <c r="O105" s="79"/>
      <c r="P105" s="79"/>
      <c r="Q105" s="79"/>
      <c r="R105" s="79"/>
      <c r="S105" s="79"/>
      <c r="T105" s="79"/>
      <c r="U105" s="79"/>
    </row>
    <row r="106" spans="1:21" s="50" customFormat="1" ht="63" customHeight="1">
      <c r="A106" s="430"/>
      <c r="B106" s="137"/>
      <c r="C106" s="82" t="s">
        <v>78</v>
      </c>
      <c r="D106" s="103" t="s">
        <v>164</v>
      </c>
      <c r="E106" s="142">
        <f>SUM(F106:G106)</f>
        <v>0</v>
      </c>
      <c r="F106" s="119">
        <v>0</v>
      </c>
      <c r="G106" s="120"/>
      <c r="H106" s="74">
        <f>SUM(I106:J106)</f>
        <v>19286.95</v>
      </c>
      <c r="I106" s="114">
        <v>19286.95</v>
      </c>
      <c r="J106" s="121"/>
      <c r="K106" s="143">
        <f>SUM(L106:M106)</f>
        <v>19286.95</v>
      </c>
      <c r="L106" s="122">
        <v>19286.95</v>
      </c>
      <c r="M106" s="122"/>
      <c r="N106" s="35">
        <f>K106/H106</f>
        <v>1</v>
      </c>
      <c r="O106" s="49"/>
      <c r="P106" s="49"/>
      <c r="Q106" s="49"/>
      <c r="R106" s="49"/>
      <c r="S106" s="49"/>
      <c r="T106" s="49"/>
      <c r="U106" s="49"/>
    </row>
    <row r="107" spans="1:21" s="50" customFormat="1" ht="76.5" customHeight="1">
      <c r="A107" s="430"/>
      <c r="B107" s="193"/>
      <c r="C107" s="129" t="s">
        <v>233</v>
      </c>
      <c r="D107" s="103" t="s">
        <v>245</v>
      </c>
      <c r="E107" s="142">
        <f t="shared" si="19"/>
        <v>0</v>
      </c>
      <c r="F107" s="119"/>
      <c r="G107" s="120">
        <v>0</v>
      </c>
      <c r="H107" s="74">
        <f t="shared" si="20"/>
        <v>22716.06</v>
      </c>
      <c r="I107" s="114"/>
      <c r="J107" s="114">
        <v>22716.06</v>
      </c>
      <c r="K107" s="143">
        <f t="shared" si="21"/>
        <v>22716.06</v>
      </c>
      <c r="L107" s="122"/>
      <c r="M107" s="122">
        <v>22716.06</v>
      </c>
      <c r="N107" s="35">
        <f t="shared" si="22"/>
        <v>1</v>
      </c>
      <c r="O107" s="49"/>
      <c r="P107" s="49"/>
      <c r="Q107" s="49"/>
      <c r="R107" s="49"/>
      <c r="S107" s="49"/>
      <c r="T107" s="49"/>
      <c r="U107" s="49"/>
    </row>
    <row r="108" spans="1:21" s="80" customFormat="1" ht="38.25" customHeight="1">
      <c r="A108" s="428"/>
      <c r="B108" s="123" t="s">
        <v>33</v>
      </c>
      <c r="C108" s="71"/>
      <c r="D108" s="146" t="s">
        <v>34</v>
      </c>
      <c r="E108" s="376">
        <f t="shared" si="19"/>
        <v>425539</v>
      </c>
      <c r="F108" s="73">
        <f>F109</f>
        <v>425539</v>
      </c>
      <c r="G108" s="73">
        <f>G109</f>
        <v>0</v>
      </c>
      <c r="H108" s="74">
        <f t="shared" si="20"/>
        <v>425539</v>
      </c>
      <c r="I108" s="75">
        <f>I109</f>
        <v>425539</v>
      </c>
      <c r="J108" s="76">
        <f>J109</f>
        <v>0</v>
      </c>
      <c r="K108" s="77">
        <f t="shared" si="21"/>
        <v>425539</v>
      </c>
      <c r="L108" s="78">
        <f>L109</f>
        <v>425539</v>
      </c>
      <c r="M108" s="78">
        <f>M109</f>
        <v>0</v>
      </c>
      <c r="N108" s="35">
        <f t="shared" si="22"/>
        <v>1</v>
      </c>
      <c r="O108" s="79"/>
      <c r="P108" s="79"/>
      <c r="Q108" s="79"/>
      <c r="R108" s="79"/>
      <c r="S108" s="79"/>
      <c r="T108" s="79"/>
      <c r="U108" s="79"/>
    </row>
    <row r="109" spans="1:21" s="50" customFormat="1" ht="30.75" customHeight="1" thickBot="1">
      <c r="A109" s="431"/>
      <c r="B109" s="153"/>
      <c r="C109" s="168" t="s">
        <v>69</v>
      </c>
      <c r="D109" s="169" t="s">
        <v>148</v>
      </c>
      <c r="E109" s="170">
        <f t="shared" si="19"/>
        <v>425539</v>
      </c>
      <c r="F109" s="96">
        <v>425539</v>
      </c>
      <c r="G109" s="97"/>
      <c r="H109" s="171">
        <f t="shared" si="20"/>
        <v>425539</v>
      </c>
      <c r="I109" s="98">
        <v>425539</v>
      </c>
      <c r="J109" s="99"/>
      <c r="K109" s="172">
        <f t="shared" si="21"/>
        <v>425539</v>
      </c>
      <c r="L109" s="100">
        <v>425539</v>
      </c>
      <c r="M109" s="100"/>
      <c r="N109" s="36">
        <f t="shared" si="22"/>
        <v>1</v>
      </c>
      <c r="O109" s="49"/>
      <c r="P109" s="49"/>
      <c r="Q109" s="49"/>
      <c r="R109" s="49"/>
      <c r="S109" s="49"/>
      <c r="T109" s="49"/>
      <c r="U109" s="49"/>
    </row>
    <row r="110" spans="1:68" s="2" customFormat="1" ht="41.25" customHeight="1" thickBot="1">
      <c r="A110" s="4" t="s">
        <v>71</v>
      </c>
      <c r="B110" s="4"/>
      <c r="C110" s="1"/>
      <c r="D110" s="18" t="s">
        <v>12</v>
      </c>
      <c r="E110" s="375">
        <f aca="true" t="shared" si="23" ref="E110:K110">E111+E118+E126+E131+E136+E139+E143</f>
        <v>1427870</v>
      </c>
      <c r="F110" s="6">
        <f t="shared" si="23"/>
        <v>1427870</v>
      </c>
      <c r="G110" s="378">
        <f>G111+G118+G126+G131+G136+G139</f>
        <v>0</v>
      </c>
      <c r="H110" s="22">
        <f t="shared" si="23"/>
        <v>1555679.1500000001</v>
      </c>
      <c r="I110" s="25">
        <f t="shared" si="23"/>
        <v>1555679.1500000001</v>
      </c>
      <c r="J110" s="26">
        <f t="shared" si="23"/>
        <v>0</v>
      </c>
      <c r="K110" s="20">
        <f t="shared" si="23"/>
        <v>1314340.44</v>
      </c>
      <c r="L110" s="8">
        <f>L111+L118+L126+L131+L136+L139+L143</f>
        <v>1313696.44</v>
      </c>
      <c r="M110" s="8">
        <f>M111+M118+M126+M131+M136+M139+M143</f>
        <v>644</v>
      </c>
      <c r="N110" s="37">
        <f t="shared" si="22"/>
        <v>0.8448660123779378</v>
      </c>
      <c r="O110" s="32"/>
      <c r="P110" s="32"/>
      <c r="Q110" s="32"/>
      <c r="R110" s="32"/>
      <c r="S110" s="32"/>
      <c r="T110" s="32"/>
      <c r="U110" s="32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</row>
    <row r="111" spans="1:21" s="80" customFormat="1" ht="26.25" customHeight="1">
      <c r="A111" s="428"/>
      <c r="B111" s="11" t="s">
        <v>37</v>
      </c>
      <c r="C111" s="71"/>
      <c r="D111" s="72" t="s">
        <v>36</v>
      </c>
      <c r="E111" s="376">
        <f aca="true" t="shared" si="24" ref="E111:E117">SUM(F111:G111)</f>
        <v>46000</v>
      </c>
      <c r="F111" s="73">
        <f>SUM(F112:F117)</f>
        <v>46000</v>
      </c>
      <c r="G111" s="372">
        <f>SUM(G112:G117)</f>
        <v>0</v>
      </c>
      <c r="H111" s="74">
        <f aca="true" t="shared" si="25" ref="H111:H117">SUM(I111:J111)</f>
        <v>52478.43</v>
      </c>
      <c r="I111" s="75">
        <f>SUM(I112:I117)</f>
        <v>52478.43</v>
      </c>
      <c r="J111" s="76">
        <f>SUM(J112:J117)</f>
        <v>0</v>
      </c>
      <c r="K111" s="77">
        <f aca="true" t="shared" si="26" ref="K111:K117">SUM(L111:M111)</f>
        <v>63037.270000000004</v>
      </c>
      <c r="L111" s="78">
        <f>SUM(L112:L117)</f>
        <v>63037.270000000004</v>
      </c>
      <c r="M111" s="78">
        <f>SUM(M112:M117)</f>
        <v>0</v>
      </c>
      <c r="N111" s="34">
        <f t="shared" si="22"/>
        <v>1.2012034277702288</v>
      </c>
      <c r="O111" s="79"/>
      <c r="P111" s="79"/>
      <c r="Q111" s="79"/>
      <c r="R111" s="79"/>
      <c r="S111" s="79"/>
      <c r="T111" s="79"/>
      <c r="U111" s="79"/>
    </row>
    <row r="112" spans="1:21" s="50" customFormat="1" ht="33" customHeight="1">
      <c r="A112" s="430"/>
      <c r="B112" s="449"/>
      <c r="C112" s="102" t="s">
        <v>66</v>
      </c>
      <c r="D112" s="103" t="s">
        <v>133</v>
      </c>
      <c r="E112" s="142">
        <f t="shared" si="24"/>
        <v>0</v>
      </c>
      <c r="F112" s="119">
        <v>0</v>
      </c>
      <c r="G112" s="120"/>
      <c r="H112" s="74">
        <f t="shared" si="25"/>
        <v>0</v>
      </c>
      <c r="I112" s="114">
        <v>0</v>
      </c>
      <c r="J112" s="121"/>
      <c r="K112" s="143">
        <f t="shared" si="26"/>
        <v>716</v>
      </c>
      <c r="L112" s="122">
        <v>716</v>
      </c>
      <c r="M112" s="122"/>
      <c r="N112" s="35" t="s">
        <v>251</v>
      </c>
      <c r="O112" s="49"/>
      <c r="P112" s="49"/>
      <c r="Q112" s="49"/>
      <c r="R112" s="49"/>
      <c r="S112" s="49"/>
      <c r="T112" s="49"/>
      <c r="U112" s="49"/>
    </row>
    <row r="113" spans="1:21" s="50" customFormat="1" ht="109.5" customHeight="1">
      <c r="A113" s="430"/>
      <c r="B113" s="450"/>
      <c r="C113" s="149" t="s">
        <v>72</v>
      </c>
      <c r="D113" s="103" t="s">
        <v>126</v>
      </c>
      <c r="E113" s="142">
        <f t="shared" si="24"/>
        <v>41000</v>
      </c>
      <c r="F113" s="119">
        <v>41000</v>
      </c>
      <c r="G113" s="120"/>
      <c r="H113" s="74">
        <f t="shared" si="25"/>
        <v>42900</v>
      </c>
      <c r="I113" s="114">
        <v>42900</v>
      </c>
      <c r="J113" s="121"/>
      <c r="K113" s="143">
        <f t="shared" si="26"/>
        <v>50732.4</v>
      </c>
      <c r="L113" s="122">
        <v>50732.4</v>
      </c>
      <c r="M113" s="122"/>
      <c r="N113" s="35">
        <f t="shared" si="22"/>
        <v>1.1825734265734267</v>
      </c>
      <c r="O113" s="49"/>
      <c r="P113" s="49"/>
      <c r="Q113" s="49"/>
      <c r="R113" s="49"/>
      <c r="S113" s="49"/>
      <c r="T113" s="49"/>
      <c r="U113" s="49"/>
    </row>
    <row r="114" spans="1:21" s="50" customFormat="1" ht="33" customHeight="1">
      <c r="A114" s="430"/>
      <c r="B114" s="450"/>
      <c r="C114" s="149" t="s">
        <v>74</v>
      </c>
      <c r="D114" s="138" t="s">
        <v>132</v>
      </c>
      <c r="E114" s="142">
        <f t="shared" si="24"/>
        <v>2000</v>
      </c>
      <c r="F114" s="119">
        <v>2000</v>
      </c>
      <c r="G114" s="120"/>
      <c r="H114" s="74">
        <f t="shared" si="25"/>
        <v>2000</v>
      </c>
      <c r="I114" s="114">
        <v>2000</v>
      </c>
      <c r="J114" s="121"/>
      <c r="K114" s="143">
        <f t="shared" si="26"/>
        <v>0</v>
      </c>
      <c r="L114" s="122">
        <v>0</v>
      </c>
      <c r="M114" s="122"/>
      <c r="N114" s="35">
        <f t="shared" si="22"/>
        <v>0</v>
      </c>
      <c r="O114" s="49"/>
      <c r="P114" s="49"/>
      <c r="Q114" s="49"/>
      <c r="R114" s="49"/>
      <c r="S114" s="49"/>
      <c r="T114" s="49"/>
      <c r="U114" s="49"/>
    </row>
    <row r="115" spans="1:21" s="50" customFormat="1" ht="30" customHeight="1">
      <c r="A115" s="430"/>
      <c r="B115" s="450"/>
      <c r="C115" s="129" t="s">
        <v>70</v>
      </c>
      <c r="D115" s="118" t="s">
        <v>127</v>
      </c>
      <c r="E115" s="142">
        <f t="shared" si="24"/>
        <v>0</v>
      </c>
      <c r="F115" s="119">
        <v>0</v>
      </c>
      <c r="G115" s="120"/>
      <c r="H115" s="74">
        <f t="shared" si="25"/>
        <v>0</v>
      </c>
      <c r="I115" s="114">
        <v>0</v>
      </c>
      <c r="J115" s="121"/>
      <c r="K115" s="143">
        <f t="shared" si="26"/>
        <v>7.28</v>
      </c>
      <c r="L115" s="122">
        <v>7.28</v>
      </c>
      <c r="M115" s="122"/>
      <c r="N115" s="35" t="s">
        <v>251</v>
      </c>
      <c r="O115" s="49"/>
      <c r="P115" s="49"/>
      <c r="Q115" s="49"/>
      <c r="R115" s="49"/>
      <c r="S115" s="49"/>
      <c r="T115" s="49"/>
      <c r="U115" s="49"/>
    </row>
    <row r="116" spans="1:21" s="50" customFormat="1" ht="39" customHeight="1">
      <c r="A116" s="430"/>
      <c r="B116" s="450"/>
      <c r="C116" s="149" t="s">
        <v>180</v>
      </c>
      <c r="D116" s="103" t="s">
        <v>247</v>
      </c>
      <c r="E116" s="142">
        <f>SUM(F116:G116)</f>
        <v>0</v>
      </c>
      <c r="F116" s="119">
        <v>0</v>
      </c>
      <c r="G116" s="120"/>
      <c r="H116" s="74">
        <f>SUM(I116:J116)</f>
        <v>0</v>
      </c>
      <c r="I116" s="114">
        <v>0</v>
      </c>
      <c r="J116" s="121"/>
      <c r="K116" s="143">
        <f>SUM(L116:M116)</f>
        <v>200</v>
      </c>
      <c r="L116" s="122">
        <v>200</v>
      </c>
      <c r="M116" s="122"/>
      <c r="N116" s="35" t="s">
        <v>251</v>
      </c>
      <c r="O116" s="49"/>
      <c r="P116" s="49"/>
      <c r="Q116" s="49"/>
      <c r="R116" s="49"/>
      <c r="S116" s="49"/>
      <c r="T116" s="49"/>
      <c r="U116" s="49"/>
    </row>
    <row r="117" spans="1:21" s="50" customFormat="1" ht="31.5" customHeight="1">
      <c r="A117" s="430"/>
      <c r="B117" s="451"/>
      <c r="C117" s="149" t="s">
        <v>73</v>
      </c>
      <c r="D117" s="103" t="s">
        <v>128</v>
      </c>
      <c r="E117" s="142">
        <f t="shared" si="24"/>
        <v>3000</v>
      </c>
      <c r="F117" s="119">
        <v>3000</v>
      </c>
      <c r="G117" s="120"/>
      <c r="H117" s="74">
        <f t="shared" si="25"/>
        <v>7578.43</v>
      </c>
      <c r="I117" s="114">
        <v>7578.43</v>
      </c>
      <c r="J117" s="121"/>
      <c r="K117" s="143">
        <f t="shared" si="26"/>
        <v>11381.59</v>
      </c>
      <c r="L117" s="122">
        <v>11381.59</v>
      </c>
      <c r="M117" s="122"/>
      <c r="N117" s="35">
        <f t="shared" si="22"/>
        <v>1.5018400908895377</v>
      </c>
      <c r="O117" s="49"/>
      <c r="P117" s="49"/>
      <c r="Q117" s="49"/>
      <c r="R117" s="49"/>
      <c r="S117" s="49"/>
      <c r="T117" s="49"/>
      <c r="U117" s="49"/>
    </row>
    <row r="118" spans="1:21" s="80" customFormat="1" ht="38.25" customHeight="1">
      <c r="A118" s="428"/>
      <c r="B118" s="125" t="s">
        <v>38</v>
      </c>
      <c r="C118" s="173"/>
      <c r="D118" s="144" t="s">
        <v>8</v>
      </c>
      <c r="E118" s="376">
        <f>SUM(F119:G125)</f>
        <v>456000</v>
      </c>
      <c r="F118" s="106">
        <f>SUM(F119:F125)</f>
        <v>456000</v>
      </c>
      <c r="G118" s="377">
        <f>SUM(G119:G125)</f>
        <v>0</v>
      </c>
      <c r="H118" s="74">
        <f>SUM(I119:J125)</f>
        <v>462719.2</v>
      </c>
      <c r="I118" s="107">
        <f>SUM(I119:I125)</f>
        <v>462719.2</v>
      </c>
      <c r="J118" s="108">
        <f>SUM(J119:J125)</f>
        <v>0</v>
      </c>
      <c r="K118" s="77">
        <f>SUM(L119:M125)</f>
        <v>406579.92</v>
      </c>
      <c r="L118" s="109">
        <f>SUM(L119:L125)</f>
        <v>406579.92</v>
      </c>
      <c r="M118" s="109">
        <f>SUM(M119:M125)</f>
        <v>0</v>
      </c>
      <c r="N118" s="38">
        <f t="shared" si="22"/>
        <v>0.8786752743348449</v>
      </c>
      <c r="O118" s="79"/>
      <c r="P118" s="79"/>
      <c r="Q118" s="79"/>
      <c r="R118" s="79"/>
      <c r="S118" s="79"/>
      <c r="T118" s="79"/>
      <c r="U118" s="79"/>
    </row>
    <row r="119" spans="1:21" s="80" customFormat="1" ht="38.25" customHeight="1">
      <c r="A119" s="430"/>
      <c r="B119" s="111"/>
      <c r="C119" s="82" t="s">
        <v>66</v>
      </c>
      <c r="D119" s="103" t="s">
        <v>133</v>
      </c>
      <c r="E119" s="142">
        <f aca="true" t="shared" si="27" ref="E119:E142">SUM(F119:G119)</f>
        <v>0</v>
      </c>
      <c r="F119" s="113">
        <v>0</v>
      </c>
      <c r="G119" s="120"/>
      <c r="H119" s="74">
        <f aca="true" t="shared" si="28" ref="H119:H142">SUM(I119:J119)</f>
        <v>6219.2</v>
      </c>
      <c r="I119" s="114">
        <v>6219.2</v>
      </c>
      <c r="J119" s="108"/>
      <c r="K119" s="143">
        <f aca="true" t="shared" si="29" ref="K119:K142">SUM(L119:M119)</f>
        <v>9717.5</v>
      </c>
      <c r="L119" s="116">
        <v>9717.5</v>
      </c>
      <c r="M119" s="109"/>
      <c r="N119" s="35">
        <f t="shared" si="22"/>
        <v>1.5625</v>
      </c>
      <c r="O119" s="79"/>
      <c r="P119" s="79"/>
      <c r="Q119" s="79"/>
      <c r="R119" s="79"/>
      <c r="S119" s="79"/>
      <c r="T119" s="79"/>
      <c r="U119" s="79"/>
    </row>
    <row r="120" spans="1:21" s="80" customFormat="1" ht="111.75" customHeight="1">
      <c r="A120" s="430"/>
      <c r="B120" s="9"/>
      <c r="C120" s="149" t="s">
        <v>72</v>
      </c>
      <c r="D120" s="103" t="s">
        <v>126</v>
      </c>
      <c r="E120" s="142">
        <f>SUM(F120:G120)</f>
        <v>11000</v>
      </c>
      <c r="F120" s="113">
        <v>11000</v>
      </c>
      <c r="G120" s="120"/>
      <c r="H120" s="74">
        <f>SUM(I120:J120)</f>
        <v>11000</v>
      </c>
      <c r="I120" s="114">
        <v>11000</v>
      </c>
      <c r="J120" s="108"/>
      <c r="K120" s="143">
        <f>SUM(L120:M120)</f>
        <v>15670.26</v>
      </c>
      <c r="L120" s="116">
        <v>15670.26</v>
      </c>
      <c r="M120" s="109"/>
      <c r="N120" s="35">
        <f t="shared" si="22"/>
        <v>1.424569090909091</v>
      </c>
      <c r="O120" s="79"/>
      <c r="P120" s="79"/>
      <c r="Q120" s="79"/>
      <c r="R120" s="79"/>
      <c r="S120" s="79"/>
      <c r="T120" s="79"/>
      <c r="U120" s="79"/>
    </row>
    <row r="121" spans="1:21" s="80" customFormat="1" ht="39" customHeight="1">
      <c r="A121" s="430"/>
      <c r="B121" s="9"/>
      <c r="C121" s="149" t="s">
        <v>74</v>
      </c>
      <c r="D121" s="138" t="s">
        <v>132</v>
      </c>
      <c r="E121" s="142">
        <f t="shared" si="27"/>
        <v>444000</v>
      </c>
      <c r="F121" s="113">
        <v>444000</v>
      </c>
      <c r="G121" s="120"/>
      <c r="H121" s="74">
        <f t="shared" si="28"/>
        <v>445000</v>
      </c>
      <c r="I121" s="114">
        <v>445000</v>
      </c>
      <c r="J121" s="108"/>
      <c r="K121" s="143">
        <f t="shared" si="29"/>
        <v>377139.46</v>
      </c>
      <c r="L121" s="116">
        <v>377139.46</v>
      </c>
      <c r="M121" s="109"/>
      <c r="N121" s="35">
        <f t="shared" si="22"/>
        <v>0.847504404494382</v>
      </c>
      <c r="O121" s="79"/>
      <c r="P121" s="79"/>
      <c r="Q121" s="79"/>
      <c r="R121" s="79"/>
      <c r="S121" s="79"/>
      <c r="T121" s="79"/>
      <c r="U121" s="79"/>
    </row>
    <row r="122" spans="1:21" s="50" customFormat="1" ht="39" customHeight="1">
      <c r="A122" s="430"/>
      <c r="B122" s="9"/>
      <c r="C122" s="129" t="s">
        <v>70</v>
      </c>
      <c r="D122" s="118" t="s">
        <v>127</v>
      </c>
      <c r="E122" s="157">
        <f>SUM(F122:G122)</f>
        <v>0</v>
      </c>
      <c r="F122" s="119">
        <v>0</v>
      </c>
      <c r="G122" s="120"/>
      <c r="H122" s="74">
        <f>SUM(I122:J122)</f>
        <v>0</v>
      </c>
      <c r="I122" s="114">
        <v>0</v>
      </c>
      <c r="J122" s="121"/>
      <c r="K122" s="143">
        <f>SUM(L122:M122)</f>
        <v>135.72</v>
      </c>
      <c r="L122" s="122">
        <v>135.72</v>
      </c>
      <c r="M122" s="122"/>
      <c r="N122" s="35" t="s">
        <v>251</v>
      </c>
      <c r="O122" s="49"/>
      <c r="P122" s="49"/>
      <c r="Q122" s="49"/>
      <c r="R122" s="49"/>
      <c r="S122" s="49"/>
      <c r="T122" s="49"/>
      <c r="U122" s="49"/>
    </row>
    <row r="123" spans="1:21" s="80" customFormat="1" ht="57.75" customHeight="1">
      <c r="A123" s="430"/>
      <c r="B123" s="9"/>
      <c r="C123" s="149" t="s">
        <v>180</v>
      </c>
      <c r="D123" s="103" t="s">
        <v>247</v>
      </c>
      <c r="E123" s="142">
        <f t="shared" si="27"/>
        <v>0</v>
      </c>
      <c r="F123" s="113">
        <v>0</v>
      </c>
      <c r="G123" s="120"/>
      <c r="H123" s="74">
        <f t="shared" si="28"/>
        <v>500</v>
      </c>
      <c r="I123" s="114">
        <v>500</v>
      </c>
      <c r="J123" s="108"/>
      <c r="K123" s="143">
        <f>SUM(L123:M123)</f>
        <v>500</v>
      </c>
      <c r="L123" s="116">
        <v>500</v>
      </c>
      <c r="M123" s="109"/>
      <c r="N123" s="35">
        <f t="shared" si="22"/>
        <v>1</v>
      </c>
      <c r="O123" s="79"/>
      <c r="P123" s="79"/>
      <c r="Q123" s="79"/>
      <c r="R123" s="79"/>
      <c r="S123" s="79"/>
      <c r="T123" s="79"/>
      <c r="U123" s="79"/>
    </row>
    <row r="124" spans="1:21" s="80" customFormat="1" ht="43.5" customHeight="1">
      <c r="A124" s="430"/>
      <c r="B124" s="9"/>
      <c r="C124" s="149" t="s">
        <v>73</v>
      </c>
      <c r="D124" s="103" t="s">
        <v>128</v>
      </c>
      <c r="E124" s="142">
        <f>SUM(F124:G124)</f>
        <v>1000</v>
      </c>
      <c r="F124" s="113">
        <v>1000</v>
      </c>
      <c r="G124" s="120"/>
      <c r="H124" s="74">
        <f>SUM(I124:J124)</f>
        <v>0</v>
      </c>
      <c r="I124" s="114">
        <v>0</v>
      </c>
      <c r="J124" s="108"/>
      <c r="K124" s="143">
        <f>SUM(L124:M124)</f>
        <v>1631.22</v>
      </c>
      <c r="L124" s="116">
        <v>1631.22</v>
      </c>
      <c r="M124" s="109"/>
      <c r="N124" s="35" t="s">
        <v>251</v>
      </c>
      <c r="O124" s="79"/>
      <c r="P124" s="79"/>
      <c r="Q124" s="79"/>
      <c r="R124" s="79"/>
      <c r="S124" s="79"/>
      <c r="T124" s="79"/>
      <c r="U124" s="79"/>
    </row>
    <row r="125" spans="1:21" s="80" customFormat="1" ht="121.5" customHeight="1">
      <c r="A125" s="430"/>
      <c r="B125" s="123"/>
      <c r="C125" s="149" t="s">
        <v>204</v>
      </c>
      <c r="D125" s="103" t="s">
        <v>219</v>
      </c>
      <c r="E125" s="142">
        <f t="shared" si="27"/>
        <v>0</v>
      </c>
      <c r="F125" s="113">
        <v>0</v>
      </c>
      <c r="G125" s="120"/>
      <c r="H125" s="74">
        <f t="shared" si="28"/>
        <v>0</v>
      </c>
      <c r="I125" s="114">
        <v>0</v>
      </c>
      <c r="J125" s="108"/>
      <c r="K125" s="143">
        <f t="shared" si="29"/>
        <v>1785.76</v>
      </c>
      <c r="L125" s="116">
        <v>1785.76</v>
      </c>
      <c r="M125" s="109"/>
      <c r="N125" s="35" t="s">
        <v>251</v>
      </c>
      <c r="O125" s="79"/>
      <c r="P125" s="79"/>
      <c r="Q125" s="79"/>
      <c r="R125" s="79"/>
      <c r="S125" s="79"/>
      <c r="T125" s="79"/>
      <c r="U125" s="79"/>
    </row>
    <row r="126" spans="1:21" s="80" customFormat="1" ht="31.5" customHeight="1">
      <c r="A126" s="428"/>
      <c r="B126" s="151" t="s">
        <v>39</v>
      </c>
      <c r="C126" s="173"/>
      <c r="D126" s="144" t="s">
        <v>5</v>
      </c>
      <c r="E126" s="376">
        <f t="shared" si="27"/>
        <v>35000</v>
      </c>
      <c r="F126" s="73">
        <f>SUM(F127:F130)</f>
        <v>35000</v>
      </c>
      <c r="G126" s="372">
        <f>SUM(G127:G127)</f>
        <v>0</v>
      </c>
      <c r="H126" s="74">
        <f t="shared" si="28"/>
        <v>43673.01</v>
      </c>
      <c r="I126" s="75">
        <f>SUM(I127:I130)</f>
        <v>43673.01</v>
      </c>
      <c r="J126" s="76">
        <f>SUM(J127:J127)</f>
        <v>0</v>
      </c>
      <c r="K126" s="77">
        <f t="shared" si="29"/>
        <v>49801.43</v>
      </c>
      <c r="L126" s="78">
        <f>SUM(L127:L130)</f>
        <v>49801.43</v>
      </c>
      <c r="M126" s="78">
        <f>SUM(M127:M127)</f>
        <v>0</v>
      </c>
      <c r="N126" s="38">
        <f t="shared" si="22"/>
        <v>1.1403251115505892</v>
      </c>
      <c r="O126" s="79"/>
      <c r="P126" s="79"/>
      <c r="Q126" s="79"/>
      <c r="R126" s="79"/>
      <c r="S126" s="79"/>
      <c r="T126" s="79"/>
      <c r="U126" s="79"/>
    </row>
    <row r="127" spans="1:21" s="50" customFormat="1" ht="39" customHeight="1">
      <c r="A127" s="428"/>
      <c r="B127" s="9"/>
      <c r="C127" s="82" t="s">
        <v>66</v>
      </c>
      <c r="D127" s="103" t="s">
        <v>133</v>
      </c>
      <c r="E127" s="157">
        <f t="shared" si="27"/>
        <v>0</v>
      </c>
      <c r="F127" s="119">
        <v>0</v>
      </c>
      <c r="G127" s="120"/>
      <c r="H127" s="74">
        <f t="shared" si="28"/>
        <v>0</v>
      </c>
      <c r="I127" s="114">
        <v>0</v>
      </c>
      <c r="J127" s="121"/>
      <c r="K127" s="77">
        <f t="shared" si="29"/>
        <v>78</v>
      </c>
      <c r="L127" s="122">
        <v>78</v>
      </c>
      <c r="M127" s="122"/>
      <c r="N127" s="35" t="s">
        <v>251</v>
      </c>
      <c r="O127" s="49"/>
      <c r="P127" s="49"/>
      <c r="Q127" s="49"/>
      <c r="R127" s="49"/>
      <c r="S127" s="49"/>
      <c r="T127" s="49"/>
      <c r="U127" s="49"/>
    </row>
    <row r="128" spans="1:21" s="50" customFormat="1" ht="126" customHeight="1">
      <c r="A128" s="124"/>
      <c r="B128" s="9"/>
      <c r="C128" s="102" t="s">
        <v>72</v>
      </c>
      <c r="D128" s="103" t="s">
        <v>126</v>
      </c>
      <c r="E128" s="157">
        <f>SUM(F128:G128)</f>
        <v>35000</v>
      </c>
      <c r="F128" s="119">
        <v>35000</v>
      </c>
      <c r="G128" s="120"/>
      <c r="H128" s="74">
        <f>SUM(I128:J128)</f>
        <v>35000</v>
      </c>
      <c r="I128" s="114">
        <v>35000</v>
      </c>
      <c r="J128" s="121"/>
      <c r="K128" s="77">
        <f>SUM(L128:M128)</f>
        <v>40674.45</v>
      </c>
      <c r="L128" s="122">
        <v>40674.45</v>
      </c>
      <c r="M128" s="122"/>
      <c r="N128" s="35">
        <f t="shared" si="22"/>
        <v>1.1621271428571427</v>
      </c>
      <c r="O128" s="49"/>
      <c r="P128" s="49"/>
      <c r="Q128" s="49"/>
      <c r="R128" s="49"/>
      <c r="S128" s="49"/>
      <c r="T128" s="49"/>
      <c r="U128" s="49"/>
    </row>
    <row r="129" spans="1:21" s="50" customFormat="1" ht="35.25" customHeight="1">
      <c r="A129" s="124"/>
      <c r="B129" s="9"/>
      <c r="C129" s="149" t="s">
        <v>73</v>
      </c>
      <c r="D129" s="103" t="s">
        <v>128</v>
      </c>
      <c r="E129" s="157">
        <f>SUM(F129:G129)</f>
        <v>0</v>
      </c>
      <c r="F129" s="119">
        <v>0</v>
      </c>
      <c r="G129" s="120"/>
      <c r="H129" s="74">
        <f>SUM(I129:J129)</f>
        <v>353.01</v>
      </c>
      <c r="I129" s="114">
        <v>353.01</v>
      </c>
      <c r="J129" s="121"/>
      <c r="K129" s="77">
        <f>SUM(L129:M129)</f>
        <v>728.98</v>
      </c>
      <c r="L129" s="122">
        <v>728.98</v>
      </c>
      <c r="M129" s="122"/>
      <c r="N129" s="35">
        <f t="shared" si="22"/>
        <v>2.065040650406504</v>
      </c>
      <c r="O129" s="49"/>
      <c r="P129" s="49"/>
      <c r="Q129" s="49"/>
      <c r="R129" s="49"/>
      <c r="S129" s="49"/>
      <c r="T129" s="49"/>
      <c r="U129" s="49"/>
    </row>
    <row r="130" spans="1:21" s="50" customFormat="1" ht="96" customHeight="1">
      <c r="A130" s="124"/>
      <c r="B130" s="9"/>
      <c r="C130" s="102" t="s">
        <v>181</v>
      </c>
      <c r="D130" s="103" t="s">
        <v>182</v>
      </c>
      <c r="E130" s="157">
        <f>SUM(F130:G130)</f>
        <v>0</v>
      </c>
      <c r="F130" s="119">
        <v>0</v>
      </c>
      <c r="G130" s="120"/>
      <c r="H130" s="74">
        <f>SUM(I130:J130)</f>
        <v>8320</v>
      </c>
      <c r="I130" s="114">
        <v>8320</v>
      </c>
      <c r="J130" s="121"/>
      <c r="K130" s="77">
        <f>SUM(L130:M130)</f>
        <v>8320</v>
      </c>
      <c r="L130" s="122">
        <v>8320</v>
      </c>
      <c r="M130" s="122"/>
      <c r="N130" s="35">
        <f t="shared" si="22"/>
        <v>1</v>
      </c>
      <c r="O130" s="49"/>
      <c r="P130" s="49"/>
      <c r="Q130" s="49"/>
      <c r="R130" s="49"/>
      <c r="S130" s="49"/>
      <c r="T130" s="49"/>
      <c r="U130" s="49"/>
    </row>
    <row r="131" spans="1:21" s="50" customFormat="1" ht="38.25" customHeight="1">
      <c r="A131" s="124"/>
      <c r="B131" s="174" t="s">
        <v>101</v>
      </c>
      <c r="C131" s="175"/>
      <c r="D131" s="144" t="s">
        <v>102</v>
      </c>
      <c r="E131" s="376">
        <f t="shared" si="27"/>
        <v>9470</v>
      </c>
      <c r="F131" s="73">
        <f>SUM(F135:F135)</f>
        <v>9470</v>
      </c>
      <c r="G131" s="372">
        <f>SUM(G135:G135)</f>
        <v>0</v>
      </c>
      <c r="H131" s="74">
        <f t="shared" si="28"/>
        <v>10850</v>
      </c>
      <c r="I131" s="176">
        <f>SUM(I132:I135)</f>
        <v>10850</v>
      </c>
      <c r="J131" s="177">
        <f>SUM(J132:J135)</f>
        <v>0</v>
      </c>
      <c r="K131" s="77">
        <f t="shared" si="29"/>
        <v>11741.41</v>
      </c>
      <c r="L131" s="178">
        <f>SUM(L132:L135)</f>
        <v>11097.41</v>
      </c>
      <c r="M131" s="178">
        <f>SUM(M132:M135)</f>
        <v>644</v>
      </c>
      <c r="N131" s="38">
        <f t="shared" si="22"/>
        <v>1.0821576036866358</v>
      </c>
      <c r="O131" s="49"/>
      <c r="P131" s="49"/>
      <c r="Q131" s="49"/>
      <c r="R131" s="49"/>
      <c r="S131" s="49"/>
      <c r="T131" s="49"/>
      <c r="U131" s="49"/>
    </row>
    <row r="132" spans="1:21" s="50" customFormat="1" ht="114.75" customHeight="1">
      <c r="A132" s="124"/>
      <c r="B132" s="179"/>
      <c r="C132" s="102" t="s">
        <v>72</v>
      </c>
      <c r="D132" s="103" t="s">
        <v>126</v>
      </c>
      <c r="E132" s="157">
        <f>SUM(F132:G132)</f>
        <v>0</v>
      </c>
      <c r="F132" s="113">
        <v>0</v>
      </c>
      <c r="G132" s="333"/>
      <c r="H132" s="74">
        <f t="shared" si="28"/>
        <v>0</v>
      </c>
      <c r="I132" s="114">
        <v>0</v>
      </c>
      <c r="J132" s="180"/>
      <c r="K132" s="77">
        <f>SUM(L132:M132)</f>
        <v>240</v>
      </c>
      <c r="L132" s="122">
        <v>240</v>
      </c>
      <c r="M132" s="181"/>
      <c r="N132" s="35" t="s">
        <v>251</v>
      </c>
      <c r="O132" s="49"/>
      <c r="P132" s="49"/>
      <c r="Q132" s="49"/>
      <c r="R132" s="49"/>
      <c r="S132" s="49"/>
      <c r="T132" s="49"/>
      <c r="U132" s="49"/>
    </row>
    <row r="133" spans="1:21" s="50" customFormat="1" ht="42" customHeight="1">
      <c r="A133" s="124"/>
      <c r="B133" s="179"/>
      <c r="C133" s="94" t="s">
        <v>173</v>
      </c>
      <c r="D133" s="103" t="s">
        <v>174</v>
      </c>
      <c r="E133" s="157">
        <f>SUM(F133:G133)</f>
        <v>0</v>
      </c>
      <c r="F133" s="113"/>
      <c r="G133" s="333">
        <v>0</v>
      </c>
      <c r="H133" s="74">
        <f t="shared" si="28"/>
        <v>0</v>
      </c>
      <c r="I133" s="114"/>
      <c r="J133" s="121">
        <v>0</v>
      </c>
      <c r="K133" s="77">
        <f>SUM(L133:M133)</f>
        <v>644</v>
      </c>
      <c r="L133" s="122"/>
      <c r="M133" s="122">
        <v>644</v>
      </c>
      <c r="N133" s="35" t="s">
        <v>251</v>
      </c>
      <c r="O133" s="49"/>
      <c r="P133" s="49"/>
      <c r="Q133" s="49"/>
      <c r="R133" s="49"/>
      <c r="S133" s="49"/>
      <c r="T133" s="49"/>
      <c r="U133" s="49"/>
    </row>
    <row r="134" spans="1:21" s="50" customFormat="1" ht="40.5" customHeight="1">
      <c r="A134" s="124"/>
      <c r="B134" s="179"/>
      <c r="C134" s="149" t="s">
        <v>73</v>
      </c>
      <c r="D134" s="103" t="s">
        <v>128</v>
      </c>
      <c r="E134" s="157">
        <f>SUM(F134:G134)</f>
        <v>0</v>
      </c>
      <c r="F134" s="113">
        <v>0</v>
      </c>
      <c r="G134" s="333"/>
      <c r="H134" s="74">
        <f t="shared" si="28"/>
        <v>0</v>
      </c>
      <c r="I134" s="114">
        <v>0</v>
      </c>
      <c r="J134" s="180"/>
      <c r="K134" s="77">
        <f>SUM(L134:M134)</f>
        <v>7.41</v>
      </c>
      <c r="L134" s="122">
        <v>7.41</v>
      </c>
      <c r="M134" s="181"/>
      <c r="N134" s="35" t="s">
        <v>251</v>
      </c>
      <c r="O134" s="49"/>
      <c r="P134" s="49"/>
      <c r="Q134" s="49"/>
      <c r="R134" s="49"/>
      <c r="S134" s="49"/>
      <c r="T134" s="49"/>
      <c r="U134" s="49"/>
    </row>
    <row r="135" spans="1:21" s="50" customFormat="1" ht="79.5" customHeight="1">
      <c r="A135" s="124"/>
      <c r="B135" s="125"/>
      <c r="C135" s="102" t="s">
        <v>75</v>
      </c>
      <c r="D135" s="103" t="s">
        <v>134</v>
      </c>
      <c r="E135" s="157">
        <f t="shared" si="27"/>
        <v>9470</v>
      </c>
      <c r="F135" s="119">
        <v>9470</v>
      </c>
      <c r="G135" s="120"/>
      <c r="H135" s="74">
        <f t="shared" si="28"/>
        <v>10850</v>
      </c>
      <c r="I135" s="114">
        <v>10850</v>
      </c>
      <c r="J135" s="121"/>
      <c r="K135" s="77">
        <f t="shared" si="29"/>
        <v>10850</v>
      </c>
      <c r="L135" s="122">
        <v>10850</v>
      </c>
      <c r="M135" s="122"/>
      <c r="N135" s="35">
        <f t="shared" si="22"/>
        <v>1</v>
      </c>
      <c r="O135" s="49"/>
      <c r="P135" s="49"/>
      <c r="Q135" s="49"/>
      <c r="R135" s="49"/>
      <c r="S135" s="49"/>
      <c r="T135" s="49"/>
      <c r="U135" s="49"/>
    </row>
    <row r="136" spans="1:21" s="50" customFormat="1" ht="32.25" customHeight="1">
      <c r="A136" s="124"/>
      <c r="B136" s="11" t="s">
        <v>122</v>
      </c>
      <c r="C136" s="102"/>
      <c r="D136" s="144" t="s">
        <v>123</v>
      </c>
      <c r="E136" s="376">
        <f t="shared" si="27"/>
        <v>18400</v>
      </c>
      <c r="F136" s="73">
        <f>SUM(F137:F138)</f>
        <v>18400</v>
      </c>
      <c r="G136" s="372">
        <f>SUM(G137:G138)</f>
        <v>0</v>
      </c>
      <c r="H136" s="74">
        <f t="shared" si="28"/>
        <v>26613</v>
      </c>
      <c r="I136" s="176">
        <f>SUM(I137:I138)</f>
        <v>26613</v>
      </c>
      <c r="J136" s="177">
        <f>SUM(J137:J138)</f>
        <v>0</v>
      </c>
      <c r="K136" s="77">
        <f t="shared" si="29"/>
        <v>11170.65</v>
      </c>
      <c r="L136" s="178">
        <f>SUM(L137:L138)</f>
        <v>11170.65</v>
      </c>
      <c r="M136" s="178">
        <f>SUM(M137:M138)</f>
        <v>0</v>
      </c>
      <c r="N136" s="38">
        <f t="shared" si="22"/>
        <v>0.4197441100214181</v>
      </c>
      <c r="O136" s="49"/>
      <c r="P136" s="49"/>
      <c r="Q136" s="49"/>
      <c r="R136" s="49"/>
      <c r="S136" s="49"/>
      <c r="T136" s="49"/>
      <c r="U136" s="49"/>
    </row>
    <row r="137" spans="1:21" s="50" customFormat="1" ht="109.5" customHeight="1">
      <c r="A137" s="124"/>
      <c r="B137" s="125"/>
      <c r="C137" s="149" t="s">
        <v>72</v>
      </c>
      <c r="D137" s="103" t="s">
        <v>126</v>
      </c>
      <c r="E137" s="142">
        <f t="shared" si="27"/>
        <v>18400</v>
      </c>
      <c r="F137" s="113">
        <v>18400</v>
      </c>
      <c r="G137" s="120"/>
      <c r="H137" s="182">
        <f t="shared" si="28"/>
        <v>18400</v>
      </c>
      <c r="I137" s="114">
        <v>18400</v>
      </c>
      <c r="J137" s="121"/>
      <c r="K137" s="143">
        <f t="shared" si="29"/>
        <v>2957.64</v>
      </c>
      <c r="L137" s="116">
        <v>2957.64</v>
      </c>
      <c r="M137" s="122"/>
      <c r="N137" s="35">
        <f t="shared" si="22"/>
        <v>0.16074130434782608</v>
      </c>
      <c r="O137" s="49"/>
      <c r="P137" s="49"/>
      <c r="Q137" s="49"/>
      <c r="R137" s="49"/>
      <c r="S137" s="49"/>
      <c r="T137" s="49"/>
      <c r="U137" s="49"/>
    </row>
    <row r="138" spans="1:21" s="50" customFormat="1" ht="47.25" customHeight="1">
      <c r="A138" s="124"/>
      <c r="B138" s="125"/>
      <c r="C138" s="149" t="s">
        <v>180</v>
      </c>
      <c r="D138" s="103" t="s">
        <v>247</v>
      </c>
      <c r="E138" s="142">
        <f>SUM(F138:G138)</f>
        <v>0</v>
      </c>
      <c r="F138" s="113">
        <v>0</v>
      </c>
      <c r="G138" s="120"/>
      <c r="H138" s="182">
        <f t="shared" si="28"/>
        <v>8213</v>
      </c>
      <c r="I138" s="114">
        <v>8213</v>
      </c>
      <c r="J138" s="121"/>
      <c r="K138" s="143">
        <f t="shared" si="29"/>
        <v>8213.01</v>
      </c>
      <c r="L138" s="116">
        <v>8213.01</v>
      </c>
      <c r="M138" s="122"/>
      <c r="N138" s="35">
        <f t="shared" si="22"/>
        <v>1.0000012175818824</v>
      </c>
      <c r="O138" s="49"/>
      <c r="P138" s="49"/>
      <c r="Q138" s="49"/>
      <c r="R138" s="49"/>
      <c r="S138" s="49"/>
      <c r="T138" s="49"/>
      <c r="U138" s="49"/>
    </row>
    <row r="139" spans="1:21" s="80" customFormat="1" ht="31.5" customHeight="1">
      <c r="A139" s="124"/>
      <c r="B139" s="183" t="s">
        <v>90</v>
      </c>
      <c r="C139" s="173"/>
      <c r="D139" s="72" t="s">
        <v>125</v>
      </c>
      <c r="E139" s="376">
        <f t="shared" si="27"/>
        <v>863000</v>
      </c>
      <c r="F139" s="106">
        <f>SUM(F140:F142)</f>
        <v>863000</v>
      </c>
      <c r="G139" s="372">
        <f>G141</f>
        <v>0</v>
      </c>
      <c r="H139" s="74">
        <f t="shared" si="28"/>
        <v>880057</v>
      </c>
      <c r="I139" s="107">
        <f>SUM(I140:I142)</f>
        <v>880057</v>
      </c>
      <c r="J139" s="76">
        <f>J141</f>
        <v>0</v>
      </c>
      <c r="K139" s="77">
        <f t="shared" si="29"/>
        <v>692907.35</v>
      </c>
      <c r="L139" s="109">
        <f>SUM(L140:L142)</f>
        <v>692907.35</v>
      </c>
      <c r="M139" s="78">
        <f>M141</f>
        <v>0</v>
      </c>
      <c r="N139" s="38">
        <f t="shared" si="22"/>
        <v>0.7873437175092067</v>
      </c>
      <c r="O139" s="79"/>
      <c r="P139" s="79"/>
      <c r="Q139" s="79"/>
      <c r="R139" s="79"/>
      <c r="S139" s="79"/>
      <c r="T139" s="79"/>
      <c r="U139" s="79"/>
    </row>
    <row r="140" spans="1:21" s="80" customFormat="1" ht="109.5" customHeight="1">
      <c r="A140" s="81"/>
      <c r="B140" s="184"/>
      <c r="C140" s="149" t="s">
        <v>72</v>
      </c>
      <c r="D140" s="103" t="s">
        <v>126</v>
      </c>
      <c r="E140" s="142">
        <f t="shared" si="27"/>
        <v>42000</v>
      </c>
      <c r="F140" s="113">
        <v>42000</v>
      </c>
      <c r="G140" s="120"/>
      <c r="H140" s="182">
        <f t="shared" si="28"/>
        <v>42000</v>
      </c>
      <c r="I140" s="114">
        <v>42000</v>
      </c>
      <c r="J140" s="108"/>
      <c r="K140" s="143">
        <f t="shared" si="29"/>
        <v>36156.23</v>
      </c>
      <c r="L140" s="116">
        <v>36156.23</v>
      </c>
      <c r="M140" s="109"/>
      <c r="N140" s="35">
        <f t="shared" si="22"/>
        <v>0.8608626190476191</v>
      </c>
      <c r="O140" s="79"/>
      <c r="P140" s="79"/>
      <c r="Q140" s="79"/>
      <c r="R140" s="79"/>
      <c r="S140" s="79"/>
      <c r="T140" s="79"/>
      <c r="U140" s="79"/>
    </row>
    <row r="141" spans="1:21" s="50" customFormat="1" ht="27.75" customHeight="1">
      <c r="A141" s="81"/>
      <c r="B141" s="128"/>
      <c r="C141" s="82" t="s">
        <v>74</v>
      </c>
      <c r="D141" s="138" t="s">
        <v>132</v>
      </c>
      <c r="E141" s="142">
        <f t="shared" si="27"/>
        <v>819000</v>
      </c>
      <c r="F141" s="113">
        <v>819000</v>
      </c>
      <c r="G141" s="120"/>
      <c r="H141" s="182">
        <f t="shared" si="28"/>
        <v>838057</v>
      </c>
      <c r="I141" s="185">
        <v>838057</v>
      </c>
      <c r="J141" s="121"/>
      <c r="K141" s="143">
        <f t="shared" si="29"/>
        <v>656515.53</v>
      </c>
      <c r="L141" s="116">
        <v>656515.53</v>
      </c>
      <c r="M141" s="122"/>
      <c r="N141" s="35">
        <f t="shared" si="22"/>
        <v>0.7833781353774266</v>
      </c>
      <c r="O141" s="49"/>
      <c r="P141" s="49"/>
      <c r="Q141" s="49"/>
      <c r="R141" s="49"/>
      <c r="S141" s="49"/>
      <c r="T141" s="49"/>
      <c r="U141" s="49"/>
    </row>
    <row r="142" spans="1:21" s="50" customFormat="1" ht="32.25" customHeight="1">
      <c r="A142" s="81"/>
      <c r="B142" s="128"/>
      <c r="C142" s="149" t="s">
        <v>73</v>
      </c>
      <c r="D142" s="103" t="s">
        <v>128</v>
      </c>
      <c r="E142" s="142">
        <f t="shared" si="27"/>
        <v>2000</v>
      </c>
      <c r="F142" s="113">
        <v>2000</v>
      </c>
      <c r="G142" s="120"/>
      <c r="H142" s="182">
        <f t="shared" si="28"/>
        <v>0</v>
      </c>
      <c r="I142" s="185">
        <v>0</v>
      </c>
      <c r="J142" s="121"/>
      <c r="K142" s="143">
        <f t="shared" si="29"/>
        <v>235.59</v>
      </c>
      <c r="L142" s="116">
        <v>235.59</v>
      </c>
      <c r="M142" s="122"/>
      <c r="N142" s="35"/>
      <c r="O142" s="49"/>
      <c r="P142" s="49"/>
      <c r="Q142" s="49"/>
      <c r="R142" s="49"/>
      <c r="S142" s="49"/>
      <c r="T142" s="49"/>
      <c r="U142" s="49"/>
    </row>
    <row r="143" spans="1:21" s="80" customFormat="1" ht="28.5" customHeight="1">
      <c r="A143" s="124"/>
      <c r="B143" s="186" t="s">
        <v>205</v>
      </c>
      <c r="C143" s="173"/>
      <c r="D143" s="144" t="s">
        <v>3</v>
      </c>
      <c r="E143" s="376">
        <f>SUM(F143:G143)</f>
        <v>0</v>
      </c>
      <c r="F143" s="106">
        <f>SUM(F144:F146)</f>
        <v>0</v>
      </c>
      <c r="G143" s="106">
        <f>SUM(G144:G146)</f>
        <v>0</v>
      </c>
      <c r="H143" s="74">
        <f>SUM(I143:J143)</f>
        <v>79288.51</v>
      </c>
      <c r="I143" s="107">
        <f>SUM(I144:I146)</f>
        <v>79288.51</v>
      </c>
      <c r="J143" s="107">
        <f>SUM(J144:J146)</f>
        <v>0</v>
      </c>
      <c r="K143" s="77">
        <f>SUM(L143:M143)</f>
        <v>79102.41</v>
      </c>
      <c r="L143" s="109">
        <f>SUM(L144:L146)</f>
        <v>79102.41</v>
      </c>
      <c r="M143" s="109">
        <f>SUM(M144:M146)</f>
        <v>0</v>
      </c>
      <c r="N143" s="35">
        <f t="shared" si="22"/>
        <v>0.9976528755553612</v>
      </c>
      <c r="O143" s="79"/>
      <c r="P143" s="79"/>
      <c r="Q143" s="79"/>
      <c r="R143" s="79"/>
      <c r="S143" s="79"/>
      <c r="T143" s="79"/>
      <c r="U143" s="79"/>
    </row>
    <row r="144" spans="1:21" s="80" customFormat="1" ht="39.75" customHeight="1">
      <c r="A144" s="81"/>
      <c r="B144" s="150"/>
      <c r="C144" s="308" t="s">
        <v>94</v>
      </c>
      <c r="D144" s="103" t="s">
        <v>250</v>
      </c>
      <c r="E144" s="157">
        <f>SUM(F144:G144)</f>
        <v>0</v>
      </c>
      <c r="F144" s="119">
        <v>0</v>
      </c>
      <c r="G144" s="120"/>
      <c r="H144" s="182">
        <f>SUM(I144:J144)</f>
        <v>0</v>
      </c>
      <c r="I144" s="114">
        <v>0</v>
      </c>
      <c r="J144" s="108"/>
      <c r="K144" s="143">
        <f>SUM(L144:M144)</f>
        <v>1027</v>
      </c>
      <c r="L144" s="116">
        <v>1027</v>
      </c>
      <c r="M144" s="109"/>
      <c r="N144" s="35" t="s">
        <v>251</v>
      </c>
      <c r="O144" s="79"/>
      <c r="P144" s="79"/>
      <c r="Q144" s="79"/>
      <c r="R144" s="79"/>
      <c r="S144" s="79"/>
      <c r="T144" s="79"/>
      <c r="U144" s="79"/>
    </row>
    <row r="145" spans="1:21" s="80" customFormat="1" ht="74.25" customHeight="1">
      <c r="A145" s="81"/>
      <c r="B145" s="150"/>
      <c r="C145" s="233" t="s">
        <v>187</v>
      </c>
      <c r="D145" s="103" t="s">
        <v>191</v>
      </c>
      <c r="E145" s="157">
        <f>SUM(F145:G145)</f>
        <v>0</v>
      </c>
      <c r="F145" s="119">
        <v>0</v>
      </c>
      <c r="G145" s="120"/>
      <c r="H145" s="182">
        <f>SUM(I145:J145)</f>
        <v>78588.51</v>
      </c>
      <c r="I145" s="114">
        <v>78588.51</v>
      </c>
      <c r="J145" s="108"/>
      <c r="K145" s="143">
        <f>SUM(L145:M145)</f>
        <v>77375.41</v>
      </c>
      <c r="L145" s="116">
        <v>77375.41</v>
      </c>
      <c r="M145" s="109"/>
      <c r="N145" s="35">
        <f t="shared" si="22"/>
        <v>0.9845639012624111</v>
      </c>
      <c r="O145" s="79"/>
      <c r="P145" s="79"/>
      <c r="Q145" s="79"/>
      <c r="R145" s="79"/>
      <c r="S145" s="79"/>
      <c r="T145" s="79"/>
      <c r="U145" s="79"/>
    </row>
    <row r="146" spans="1:21" s="80" customFormat="1" ht="63.75" customHeight="1" thickBot="1">
      <c r="A146" s="81"/>
      <c r="B146" s="309"/>
      <c r="C146" s="82" t="s">
        <v>78</v>
      </c>
      <c r="D146" s="103" t="s">
        <v>164</v>
      </c>
      <c r="E146" s="157">
        <f>SUM(F146:G146)</f>
        <v>0</v>
      </c>
      <c r="F146" s="119">
        <v>0</v>
      </c>
      <c r="G146" s="120"/>
      <c r="H146" s="182">
        <f>SUM(I146:J146)</f>
        <v>700</v>
      </c>
      <c r="I146" s="114">
        <v>700</v>
      </c>
      <c r="J146" s="108"/>
      <c r="K146" s="143">
        <f>SUM(L146:M146)</f>
        <v>700</v>
      </c>
      <c r="L146" s="116">
        <v>700</v>
      </c>
      <c r="M146" s="109"/>
      <c r="N146" s="35">
        <f t="shared" si="22"/>
        <v>1</v>
      </c>
      <c r="O146" s="79"/>
      <c r="P146" s="79"/>
      <c r="Q146" s="79"/>
      <c r="R146" s="79"/>
      <c r="S146" s="79"/>
      <c r="T146" s="79"/>
      <c r="U146" s="79"/>
    </row>
    <row r="147" spans="1:68" s="2" customFormat="1" ht="36" customHeight="1" thickBot="1">
      <c r="A147" s="4" t="s">
        <v>114</v>
      </c>
      <c r="B147" s="5"/>
      <c r="C147" s="1"/>
      <c r="D147" s="18" t="s">
        <v>115</v>
      </c>
      <c r="E147" s="375">
        <f aca="true" t="shared" si="30" ref="E147:M147">E148</f>
        <v>4000</v>
      </c>
      <c r="F147" s="6">
        <f t="shared" si="30"/>
        <v>4000</v>
      </c>
      <c r="G147" s="378">
        <f t="shared" si="30"/>
        <v>0</v>
      </c>
      <c r="H147" s="22">
        <f t="shared" si="30"/>
        <v>4500</v>
      </c>
      <c r="I147" s="25">
        <f t="shared" si="30"/>
        <v>4500</v>
      </c>
      <c r="J147" s="26">
        <f t="shared" si="30"/>
        <v>0</v>
      </c>
      <c r="K147" s="20">
        <f t="shared" si="30"/>
        <v>4500</v>
      </c>
      <c r="L147" s="8">
        <f t="shared" si="30"/>
        <v>4500</v>
      </c>
      <c r="M147" s="8">
        <f t="shared" si="30"/>
        <v>0</v>
      </c>
      <c r="N147" s="37">
        <f t="shared" si="22"/>
        <v>1</v>
      </c>
      <c r="O147" s="32"/>
      <c r="P147" s="32"/>
      <c r="Q147" s="32"/>
      <c r="R147" s="32"/>
      <c r="S147" s="32"/>
      <c r="T147" s="32"/>
      <c r="U147" s="32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</row>
    <row r="148" spans="1:21" s="50" customFormat="1" ht="39" customHeight="1">
      <c r="A148" s="81"/>
      <c r="B148" s="186" t="s">
        <v>116</v>
      </c>
      <c r="C148" s="173"/>
      <c r="D148" s="144" t="s">
        <v>3</v>
      </c>
      <c r="E148" s="371">
        <f>SUM(E149)</f>
        <v>4000</v>
      </c>
      <c r="F148" s="73">
        <f>SUM(F149:F149)</f>
        <v>4000</v>
      </c>
      <c r="G148" s="372">
        <f>SUM(G149:G149)</f>
        <v>0</v>
      </c>
      <c r="H148" s="87">
        <f>SUM(H149)</f>
        <v>4500</v>
      </c>
      <c r="I148" s="75">
        <f>SUM(I149:I149)</f>
        <v>4500</v>
      </c>
      <c r="J148" s="76">
        <f>SUM(J149:J149)</f>
        <v>0</v>
      </c>
      <c r="K148" s="90">
        <f>SUM(K149)</f>
        <v>4500</v>
      </c>
      <c r="L148" s="78">
        <f>SUM(L149:L149)</f>
        <v>4500</v>
      </c>
      <c r="M148" s="78">
        <f>SUM(M149:M149)</f>
        <v>0</v>
      </c>
      <c r="N148" s="34">
        <f t="shared" si="22"/>
        <v>1</v>
      </c>
      <c r="O148" s="49"/>
      <c r="P148" s="49"/>
      <c r="Q148" s="49"/>
      <c r="R148" s="49"/>
      <c r="S148" s="49"/>
      <c r="T148" s="49"/>
      <c r="U148" s="49"/>
    </row>
    <row r="149" spans="1:21" s="50" customFormat="1" ht="80.25" customHeight="1" thickBot="1">
      <c r="A149" s="81"/>
      <c r="B149" s="150"/>
      <c r="C149" s="102" t="s">
        <v>52</v>
      </c>
      <c r="D149" s="103" t="s">
        <v>169</v>
      </c>
      <c r="E149" s="142">
        <f>SUM(F149:G149)</f>
        <v>4000</v>
      </c>
      <c r="F149" s="187">
        <v>4000</v>
      </c>
      <c r="G149" s="188"/>
      <c r="H149" s="182">
        <f>SUM(I149:J149)</f>
        <v>4500</v>
      </c>
      <c r="I149" s="189">
        <v>4500</v>
      </c>
      <c r="J149" s="190"/>
      <c r="K149" s="143">
        <f>SUM(L149:M149)</f>
        <v>4500</v>
      </c>
      <c r="L149" s="191">
        <v>4500</v>
      </c>
      <c r="M149" s="192"/>
      <c r="N149" s="36">
        <f t="shared" si="22"/>
        <v>1</v>
      </c>
      <c r="O149" s="49"/>
      <c r="P149" s="49"/>
      <c r="Q149" s="49"/>
      <c r="R149" s="49"/>
      <c r="S149" s="49"/>
      <c r="T149" s="49"/>
      <c r="U149" s="49"/>
    </row>
    <row r="150" spans="1:68" s="2" customFormat="1" ht="30.75" customHeight="1" thickBot="1">
      <c r="A150" s="4" t="s">
        <v>77</v>
      </c>
      <c r="B150" s="4"/>
      <c r="C150" s="1"/>
      <c r="D150" s="18" t="s">
        <v>15</v>
      </c>
      <c r="E150" s="375">
        <f>SUM(F150:G150)</f>
        <v>6634000</v>
      </c>
      <c r="F150" s="373">
        <f>F151+F154+F156+F160+F163+F165+F167+F172+F176</f>
        <v>6634000</v>
      </c>
      <c r="G150" s="373">
        <f>G151+G154+G156+G160+G163+G165+G167+G172+G176</f>
        <v>0</v>
      </c>
      <c r="H150" s="22">
        <f>SUM(I150:J150)</f>
        <v>7478987</v>
      </c>
      <c r="I150" s="23">
        <f>I151+I154+I156+I160+I163+I165+I167+I172+I176</f>
        <v>7271987</v>
      </c>
      <c r="J150" s="23">
        <f>J151+J154+J156+J160+J163+J165+J167+J172+J176</f>
        <v>207000</v>
      </c>
      <c r="K150" s="20">
        <f>SUM(L150:M150)</f>
        <v>7495016.100000001</v>
      </c>
      <c r="L150" s="7">
        <f>L151+L154+L156+L160+L163+L165+L167+L172+L176</f>
        <v>7288016.100000001</v>
      </c>
      <c r="M150" s="7">
        <f>M151+M154+M156+M160+M163+M165+M167+M172+M176</f>
        <v>207000</v>
      </c>
      <c r="N150" s="37">
        <f t="shared" si="22"/>
        <v>1.0021432180588095</v>
      </c>
      <c r="O150" s="32"/>
      <c r="P150" s="32"/>
      <c r="Q150" s="32"/>
      <c r="R150" s="32"/>
      <c r="S150" s="32"/>
      <c r="T150" s="32"/>
      <c r="U150" s="32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</row>
    <row r="151" spans="1:21" s="80" customFormat="1" ht="38.25" customHeight="1">
      <c r="A151" s="9"/>
      <c r="B151" s="125" t="s">
        <v>183</v>
      </c>
      <c r="C151" s="126"/>
      <c r="D151" s="146" t="s">
        <v>184</v>
      </c>
      <c r="E151" s="376">
        <f>SUM(E152)</f>
        <v>0</v>
      </c>
      <c r="F151" s="106">
        <f>F152</f>
        <v>0</v>
      </c>
      <c r="G151" s="377">
        <f>G152</f>
        <v>0</v>
      </c>
      <c r="H151" s="74">
        <f>H152+H153</f>
        <v>29000</v>
      </c>
      <c r="I151" s="107">
        <f>SUM(I152:I153)</f>
        <v>29000</v>
      </c>
      <c r="J151" s="108">
        <f>SUM(J152:J153)</f>
        <v>0</v>
      </c>
      <c r="K151" s="77">
        <f>K152+K153</f>
        <v>59929.19</v>
      </c>
      <c r="L151" s="109">
        <f>SUM(L152:L153)</f>
        <v>59929.19</v>
      </c>
      <c r="M151" s="109">
        <f>SUM(M152:M153)</f>
        <v>0</v>
      </c>
      <c r="N151" s="34">
        <f t="shared" si="22"/>
        <v>2.0665237931034484</v>
      </c>
      <c r="O151" s="79"/>
      <c r="P151" s="79"/>
      <c r="Q151" s="79"/>
      <c r="R151" s="79"/>
      <c r="S151" s="79"/>
      <c r="T151" s="79"/>
      <c r="U151" s="79"/>
    </row>
    <row r="152" spans="1:21" s="50" customFormat="1" ht="33" customHeight="1">
      <c r="A152" s="12"/>
      <c r="B152" s="135"/>
      <c r="C152" s="82" t="s">
        <v>74</v>
      </c>
      <c r="D152" s="138" t="s">
        <v>132</v>
      </c>
      <c r="E152" s="142">
        <f>SUM(F152:G152)</f>
        <v>0</v>
      </c>
      <c r="F152" s="119">
        <v>0</v>
      </c>
      <c r="G152" s="120"/>
      <c r="H152" s="182">
        <f>SUM(I152:J152)</f>
        <v>29000</v>
      </c>
      <c r="I152" s="114">
        <v>29000</v>
      </c>
      <c r="J152" s="121"/>
      <c r="K152" s="143">
        <f>SUM(L152:M152)</f>
        <v>58851.37</v>
      </c>
      <c r="L152" s="122">
        <v>58851.37</v>
      </c>
      <c r="M152" s="122"/>
      <c r="N152" s="35">
        <f aca="true" t="shared" si="31" ref="N152:N223">K152/H152</f>
        <v>2.0293575862068964</v>
      </c>
      <c r="O152" s="49"/>
      <c r="P152" s="49"/>
      <c r="Q152" s="49"/>
      <c r="R152" s="49"/>
      <c r="S152" s="49"/>
      <c r="T152" s="49"/>
      <c r="U152" s="49"/>
    </row>
    <row r="153" spans="1:21" s="50" customFormat="1" ht="33.75" customHeight="1">
      <c r="A153" s="12"/>
      <c r="B153" s="193"/>
      <c r="C153" s="129" t="s">
        <v>70</v>
      </c>
      <c r="D153" s="138" t="s">
        <v>127</v>
      </c>
      <c r="E153" s="142">
        <f>SUM(F153:G153)</f>
        <v>0</v>
      </c>
      <c r="F153" s="119">
        <v>0</v>
      </c>
      <c r="G153" s="120"/>
      <c r="H153" s="182">
        <f>SUM(I153:J153)</f>
        <v>0</v>
      </c>
      <c r="I153" s="114">
        <v>0</v>
      </c>
      <c r="J153" s="121"/>
      <c r="K153" s="143">
        <f>SUM(L153:M153)</f>
        <v>1077.82</v>
      </c>
      <c r="L153" s="122">
        <v>1077.82</v>
      </c>
      <c r="M153" s="122"/>
      <c r="N153" s="35" t="s">
        <v>251</v>
      </c>
      <c r="O153" s="49"/>
      <c r="P153" s="49"/>
      <c r="Q153" s="49"/>
      <c r="R153" s="49"/>
      <c r="S153" s="49"/>
      <c r="T153" s="49"/>
      <c r="U153" s="49"/>
    </row>
    <row r="154" spans="1:21" s="50" customFormat="1" ht="30" customHeight="1">
      <c r="A154" s="12"/>
      <c r="B154" s="11" t="s">
        <v>234</v>
      </c>
      <c r="C154" s="173"/>
      <c r="D154" s="72" t="s">
        <v>235</v>
      </c>
      <c r="E154" s="381">
        <f>SUM(F154:G154)</f>
        <v>0</v>
      </c>
      <c r="F154" s="73">
        <f>SUM(F155:F155)</f>
        <v>0</v>
      </c>
      <c r="G154" s="372">
        <f>SUM(G155:G155)</f>
        <v>0</v>
      </c>
      <c r="H154" s="197">
        <f>SUM(I154:J154)</f>
        <v>207000</v>
      </c>
      <c r="I154" s="75">
        <f>SUM(I155:I155)</f>
        <v>0</v>
      </c>
      <c r="J154" s="76">
        <f>SUM(J155:J155)</f>
        <v>207000</v>
      </c>
      <c r="K154" s="198">
        <f>SUM(L154:M154)</f>
        <v>207000</v>
      </c>
      <c r="L154" s="78">
        <f>SUM(L155:L155)</f>
        <v>0</v>
      </c>
      <c r="M154" s="78">
        <f>SUM(M155:M155)</f>
        <v>207000</v>
      </c>
      <c r="N154" s="38">
        <f>K154/H154</f>
        <v>1</v>
      </c>
      <c r="O154" s="49"/>
      <c r="P154" s="49"/>
      <c r="Q154" s="49"/>
      <c r="R154" s="49"/>
      <c r="S154" s="49"/>
      <c r="T154" s="49"/>
      <c r="U154" s="49"/>
    </row>
    <row r="155" spans="1:21" s="50" customFormat="1" ht="78" customHeight="1">
      <c r="A155" s="12"/>
      <c r="B155" s="320"/>
      <c r="C155" s="82" t="s">
        <v>52</v>
      </c>
      <c r="D155" s="103" t="s">
        <v>169</v>
      </c>
      <c r="E155" s="112">
        <f>SUM(F155:G155)</f>
        <v>0</v>
      </c>
      <c r="F155" s="119">
        <v>0</v>
      </c>
      <c r="G155" s="120"/>
      <c r="H155" s="196">
        <f>SUM(I155:J155)</f>
        <v>207000</v>
      </c>
      <c r="I155" s="114"/>
      <c r="J155" s="121">
        <v>207000</v>
      </c>
      <c r="K155" s="115">
        <f>SUM(L155:M155)</f>
        <v>207000</v>
      </c>
      <c r="L155" s="122"/>
      <c r="M155" s="122">
        <v>207000</v>
      </c>
      <c r="N155" s="35">
        <f>K155/H155</f>
        <v>1</v>
      </c>
      <c r="O155" s="49"/>
      <c r="P155" s="49"/>
      <c r="Q155" s="49"/>
      <c r="R155" s="49"/>
      <c r="S155" s="49"/>
      <c r="T155" s="49"/>
      <c r="U155" s="49"/>
    </row>
    <row r="156" spans="1:21" s="80" customFormat="1" ht="87.75" customHeight="1">
      <c r="A156" s="428"/>
      <c r="B156" s="125" t="s">
        <v>40</v>
      </c>
      <c r="C156" s="126"/>
      <c r="D156" s="146" t="s">
        <v>153</v>
      </c>
      <c r="E156" s="376">
        <f aca="true" t="shared" si="32" ref="E156:M156">SUM(E157:E159)</f>
        <v>4943000</v>
      </c>
      <c r="F156" s="106">
        <f t="shared" si="32"/>
        <v>4943000</v>
      </c>
      <c r="G156" s="377">
        <f t="shared" si="32"/>
        <v>0</v>
      </c>
      <c r="H156" s="74">
        <f t="shared" si="32"/>
        <v>5257000</v>
      </c>
      <c r="I156" s="107">
        <f t="shared" si="32"/>
        <v>5257000</v>
      </c>
      <c r="J156" s="108">
        <f t="shared" si="32"/>
        <v>0</v>
      </c>
      <c r="K156" s="77">
        <f t="shared" si="32"/>
        <v>5232435.02</v>
      </c>
      <c r="L156" s="109">
        <f t="shared" si="32"/>
        <v>5232435.02</v>
      </c>
      <c r="M156" s="109">
        <f t="shared" si="32"/>
        <v>0</v>
      </c>
      <c r="N156" s="38">
        <f t="shared" si="31"/>
        <v>0.9953271866083316</v>
      </c>
      <c r="O156" s="79"/>
      <c r="P156" s="79"/>
      <c r="Q156" s="79"/>
      <c r="R156" s="79"/>
      <c r="S156" s="79"/>
      <c r="T156" s="79"/>
      <c r="U156" s="79"/>
    </row>
    <row r="157" spans="1:21" s="50" customFormat="1" ht="51" customHeight="1">
      <c r="A157" s="430"/>
      <c r="B157" s="135"/>
      <c r="C157" s="194" t="s">
        <v>107</v>
      </c>
      <c r="D157" s="195" t="s">
        <v>149</v>
      </c>
      <c r="E157" s="142">
        <f>SUM(F157:G157)</f>
        <v>44000</v>
      </c>
      <c r="F157" s="119">
        <v>44000</v>
      </c>
      <c r="G157" s="120"/>
      <c r="H157" s="182">
        <f>SUM(I157:J157)</f>
        <v>44000</v>
      </c>
      <c r="I157" s="114">
        <v>44000</v>
      </c>
      <c r="J157" s="121"/>
      <c r="K157" s="143">
        <f>SUM(L157:M157)</f>
        <v>53996.29</v>
      </c>
      <c r="L157" s="122">
        <v>53996.29</v>
      </c>
      <c r="M157" s="122"/>
      <c r="N157" s="35">
        <f t="shared" si="31"/>
        <v>1.227188409090909</v>
      </c>
      <c r="O157" s="49"/>
      <c r="P157" s="49"/>
      <c r="Q157" s="49"/>
      <c r="R157" s="49"/>
      <c r="S157" s="49"/>
      <c r="T157" s="49"/>
      <c r="U157" s="49"/>
    </row>
    <row r="158" spans="1:21" s="80" customFormat="1" ht="90.75" customHeight="1">
      <c r="A158" s="430"/>
      <c r="B158" s="9"/>
      <c r="C158" s="82" t="s">
        <v>52</v>
      </c>
      <c r="D158" s="103" t="s">
        <v>169</v>
      </c>
      <c r="E158" s="142">
        <f>SUM(F158:G158)</f>
        <v>4883000</v>
      </c>
      <c r="F158" s="119">
        <v>4883000</v>
      </c>
      <c r="G158" s="120"/>
      <c r="H158" s="182">
        <f>SUM(I158:J158)</f>
        <v>5197000</v>
      </c>
      <c r="I158" s="114">
        <v>5197000</v>
      </c>
      <c r="J158" s="108"/>
      <c r="K158" s="143">
        <f>SUM(L158:M158)</f>
        <v>5165821.89</v>
      </c>
      <c r="L158" s="122">
        <v>5165821.89</v>
      </c>
      <c r="M158" s="109"/>
      <c r="N158" s="35">
        <f t="shared" si="31"/>
        <v>0.994000748508755</v>
      </c>
      <c r="O158" s="79"/>
      <c r="P158" s="79"/>
      <c r="Q158" s="79"/>
      <c r="R158" s="79"/>
      <c r="S158" s="79"/>
      <c r="T158" s="79"/>
      <c r="U158" s="79"/>
    </row>
    <row r="159" spans="1:21" s="50" customFormat="1" ht="80.25" customHeight="1">
      <c r="A159" s="430"/>
      <c r="B159" s="193"/>
      <c r="C159" s="82" t="s">
        <v>108</v>
      </c>
      <c r="D159" s="103" t="s">
        <v>150</v>
      </c>
      <c r="E159" s="142">
        <f>SUM(F159:G159)</f>
        <v>16000</v>
      </c>
      <c r="F159" s="119">
        <v>16000</v>
      </c>
      <c r="G159" s="120"/>
      <c r="H159" s="182">
        <f>SUM(I159:J159)</f>
        <v>16000</v>
      </c>
      <c r="I159" s="114">
        <v>16000</v>
      </c>
      <c r="J159" s="121"/>
      <c r="K159" s="143">
        <f>SUM(L159:M159)</f>
        <v>12616.84</v>
      </c>
      <c r="L159" s="122">
        <v>12616.84</v>
      </c>
      <c r="M159" s="122"/>
      <c r="N159" s="35">
        <f t="shared" si="31"/>
        <v>0.7885525</v>
      </c>
      <c r="O159" s="49"/>
      <c r="P159" s="49"/>
      <c r="Q159" s="49"/>
      <c r="R159" s="49"/>
      <c r="S159" s="49"/>
      <c r="T159" s="49"/>
      <c r="U159" s="49"/>
    </row>
    <row r="160" spans="1:21" s="80" customFormat="1" ht="120" customHeight="1">
      <c r="A160" s="428"/>
      <c r="B160" s="125" t="s">
        <v>41</v>
      </c>
      <c r="C160" s="173"/>
      <c r="D160" s="144" t="s">
        <v>103</v>
      </c>
      <c r="E160" s="376">
        <f>SUM(E161:E162)</f>
        <v>73000</v>
      </c>
      <c r="F160" s="106">
        <f>SUM(F161:F162)</f>
        <v>73000</v>
      </c>
      <c r="G160" s="372">
        <f>G161</f>
        <v>0</v>
      </c>
      <c r="H160" s="74">
        <f>SUM(H161:H162)</f>
        <v>64280</v>
      </c>
      <c r="I160" s="107">
        <f>SUM(I161:I162)</f>
        <v>64280</v>
      </c>
      <c r="J160" s="76">
        <f>J161</f>
        <v>0</v>
      </c>
      <c r="K160" s="77">
        <f>SUM(K161:K162)</f>
        <v>64280</v>
      </c>
      <c r="L160" s="109">
        <f>SUM(L161:L162)</f>
        <v>64280</v>
      </c>
      <c r="M160" s="78">
        <f>M161</f>
        <v>0</v>
      </c>
      <c r="N160" s="38">
        <f t="shared" si="31"/>
        <v>1</v>
      </c>
      <c r="O160" s="79"/>
      <c r="P160" s="79"/>
      <c r="Q160" s="79"/>
      <c r="R160" s="79"/>
      <c r="S160" s="79"/>
      <c r="T160" s="79"/>
      <c r="U160" s="79"/>
    </row>
    <row r="161" spans="1:21" s="50" customFormat="1" ht="84.75" customHeight="1">
      <c r="A161" s="430"/>
      <c r="B161" s="135"/>
      <c r="C161" s="82" t="s">
        <v>52</v>
      </c>
      <c r="D161" s="103" t="s">
        <v>169</v>
      </c>
      <c r="E161" s="142">
        <f aca="true" t="shared" si="33" ref="E161:E178">SUM(F161:G161)</f>
        <v>14000</v>
      </c>
      <c r="F161" s="119">
        <v>14000</v>
      </c>
      <c r="G161" s="120"/>
      <c r="H161" s="182">
        <f aca="true" t="shared" si="34" ref="H161:H178">SUM(I161:J161)</f>
        <v>26600</v>
      </c>
      <c r="I161" s="114">
        <v>26600</v>
      </c>
      <c r="J161" s="121"/>
      <c r="K161" s="143">
        <f aca="true" t="shared" si="35" ref="K161:K178">SUM(L161:M161)</f>
        <v>26600</v>
      </c>
      <c r="L161" s="122">
        <v>26600</v>
      </c>
      <c r="M161" s="122"/>
      <c r="N161" s="35">
        <f t="shared" si="31"/>
        <v>1</v>
      </c>
      <c r="O161" s="49"/>
      <c r="P161" s="49"/>
      <c r="Q161" s="49"/>
      <c r="R161" s="49"/>
      <c r="S161" s="49"/>
      <c r="T161" s="49"/>
      <c r="U161" s="49"/>
    </row>
    <row r="162" spans="1:21" s="50" customFormat="1" ht="66" customHeight="1">
      <c r="A162" s="430"/>
      <c r="B162" s="193"/>
      <c r="C162" s="82" t="s">
        <v>78</v>
      </c>
      <c r="D162" s="103" t="s">
        <v>164</v>
      </c>
      <c r="E162" s="112">
        <f t="shared" si="33"/>
        <v>59000</v>
      </c>
      <c r="F162" s="119">
        <v>59000</v>
      </c>
      <c r="G162" s="120"/>
      <c r="H162" s="196">
        <f t="shared" si="34"/>
        <v>37680</v>
      </c>
      <c r="I162" s="114">
        <v>37680</v>
      </c>
      <c r="J162" s="121"/>
      <c r="K162" s="115">
        <f t="shared" si="35"/>
        <v>37680</v>
      </c>
      <c r="L162" s="122">
        <v>37680</v>
      </c>
      <c r="M162" s="122"/>
      <c r="N162" s="35">
        <f t="shared" si="31"/>
        <v>1</v>
      </c>
      <c r="O162" s="49"/>
      <c r="P162" s="49"/>
      <c r="Q162" s="49"/>
      <c r="R162" s="49"/>
      <c r="S162" s="49"/>
      <c r="T162" s="49"/>
      <c r="U162" s="49"/>
    </row>
    <row r="163" spans="1:21" s="80" customFormat="1" ht="48" customHeight="1">
      <c r="A163" s="428"/>
      <c r="B163" s="123" t="s">
        <v>42</v>
      </c>
      <c r="C163" s="173"/>
      <c r="D163" s="144" t="s">
        <v>161</v>
      </c>
      <c r="E163" s="381">
        <f t="shared" si="33"/>
        <v>391000</v>
      </c>
      <c r="F163" s="73">
        <f>SUM(F164:F164)</f>
        <v>391000</v>
      </c>
      <c r="G163" s="73">
        <f>SUM(G164:G164)</f>
        <v>0</v>
      </c>
      <c r="H163" s="197">
        <f t="shared" si="34"/>
        <v>433749</v>
      </c>
      <c r="I163" s="75">
        <f>SUM(I164:I164)</f>
        <v>433749</v>
      </c>
      <c r="J163" s="75">
        <f>SUM(J164:J164)</f>
        <v>0</v>
      </c>
      <c r="K163" s="198">
        <f t="shared" si="35"/>
        <v>433749</v>
      </c>
      <c r="L163" s="78">
        <f>SUM(L164:L164)</f>
        <v>433749</v>
      </c>
      <c r="M163" s="78">
        <f>SUM(M164:M164)</f>
        <v>0</v>
      </c>
      <c r="N163" s="38">
        <f t="shared" si="31"/>
        <v>1</v>
      </c>
      <c r="O163" s="79"/>
      <c r="P163" s="79"/>
      <c r="Q163" s="79"/>
      <c r="R163" s="79"/>
      <c r="S163" s="79"/>
      <c r="T163" s="79"/>
      <c r="U163" s="79"/>
    </row>
    <row r="164" spans="1:21" s="50" customFormat="1" ht="68.25" customHeight="1">
      <c r="A164" s="428"/>
      <c r="B164" s="162"/>
      <c r="C164" s="82" t="s">
        <v>78</v>
      </c>
      <c r="D164" s="103" t="s">
        <v>164</v>
      </c>
      <c r="E164" s="112">
        <f t="shared" si="33"/>
        <v>391000</v>
      </c>
      <c r="F164" s="119">
        <v>391000</v>
      </c>
      <c r="G164" s="120"/>
      <c r="H164" s="196">
        <f t="shared" si="34"/>
        <v>433749</v>
      </c>
      <c r="I164" s="114">
        <v>433749</v>
      </c>
      <c r="J164" s="121"/>
      <c r="K164" s="115">
        <f t="shared" si="35"/>
        <v>433749</v>
      </c>
      <c r="L164" s="122">
        <v>433749</v>
      </c>
      <c r="M164" s="122"/>
      <c r="N164" s="35">
        <f t="shared" si="31"/>
        <v>1</v>
      </c>
      <c r="O164" s="49"/>
      <c r="P164" s="49"/>
      <c r="Q164" s="49"/>
      <c r="R164" s="49"/>
      <c r="S164" s="49"/>
      <c r="T164" s="49"/>
      <c r="U164" s="49"/>
    </row>
    <row r="165" spans="1:21" s="50" customFormat="1" ht="30" customHeight="1">
      <c r="A165" s="428"/>
      <c r="B165" s="151" t="s">
        <v>109</v>
      </c>
      <c r="C165" s="173"/>
      <c r="D165" s="72" t="s">
        <v>110</v>
      </c>
      <c r="E165" s="381">
        <f t="shared" si="33"/>
        <v>495000</v>
      </c>
      <c r="F165" s="73">
        <f>SUM(F166:F166)</f>
        <v>495000</v>
      </c>
      <c r="G165" s="372">
        <f>SUM(G166:G166)</f>
        <v>0</v>
      </c>
      <c r="H165" s="197">
        <f t="shared" si="34"/>
        <v>430400</v>
      </c>
      <c r="I165" s="75">
        <f>SUM(I166:I166)</f>
        <v>430400</v>
      </c>
      <c r="J165" s="76">
        <f>SUM(J166:J166)</f>
        <v>0</v>
      </c>
      <c r="K165" s="198">
        <f t="shared" si="35"/>
        <v>430400</v>
      </c>
      <c r="L165" s="78">
        <f>SUM(L166:L166)</f>
        <v>430400</v>
      </c>
      <c r="M165" s="78">
        <f>SUM(M166:M166)</f>
        <v>0</v>
      </c>
      <c r="N165" s="38">
        <f t="shared" si="31"/>
        <v>1</v>
      </c>
      <c r="O165" s="49"/>
      <c r="P165" s="49"/>
      <c r="Q165" s="49"/>
      <c r="R165" s="49"/>
      <c r="S165" s="49"/>
      <c r="T165" s="49"/>
      <c r="U165" s="49"/>
    </row>
    <row r="166" spans="1:21" s="50" customFormat="1" ht="66" customHeight="1">
      <c r="A166" s="428"/>
      <c r="B166" s="162"/>
      <c r="C166" s="82" t="s">
        <v>78</v>
      </c>
      <c r="D166" s="103" t="s">
        <v>164</v>
      </c>
      <c r="E166" s="112">
        <f t="shared" si="33"/>
        <v>495000</v>
      </c>
      <c r="F166" s="119">
        <v>495000</v>
      </c>
      <c r="G166" s="120"/>
      <c r="H166" s="196">
        <f t="shared" si="34"/>
        <v>430400</v>
      </c>
      <c r="I166" s="114">
        <v>430400</v>
      </c>
      <c r="J166" s="121"/>
      <c r="K166" s="115">
        <f t="shared" si="35"/>
        <v>430400</v>
      </c>
      <c r="L166" s="122">
        <v>430400</v>
      </c>
      <c r="M166" s="122"/>
      <c r="N166" s="35">
        <f t="shared" si="31"/>
        <v>1</v>
      </c>
      <c r="O166" s="49"/>
      <c r="P166" s="49"/>
      <c r="Q166" s="49"/>
      <c r="R166" s="49"/>
      <c r="S166" s="49"/>
      <c r="T166" s="49"/>
      <c r="U166" s="49"/>
    </row>
    <row r="167" spans="1:21" s="80" customFormat="1" ht="31.5" customHeight="1">
      <c r="A167" s="428"/>
      <c r="B167" s="125" t="s">
        <v>43</v>
      </c>
      <c r="C167" s="173"/>
      <c r="D167" s="72" t="s">
        <v>162</v>
      </c>
      <c r="E167" s="382">
        <f t="shared" si="33"/>
        <v>365000</v>
      </c>
      <c r="F167" s="73">
        <f>SUM(F168:F171)</f>
        <v>365000</v>
      </c>
      <c r="G167" s="372">
        <f>SUM(G171:G171)</f>
        <v>0</v>
      </c>
      <c r="H167" s="236">
        <f t="shared" si="34"/>
        <v>402859</v>
      </c>
      <c r="I167" s="75">
        <f>SUM(I168:I171)</f>
        <v>402859</v>
      </c>
      <c r="J167" s="76">
        <f>SUM(J171:J171)</f>
        <v>0</v>
      </c>
      <c r="K167" s="239">
        <f t="shared" si="35"/>
        <v>403696.45</v>
      </c>
      <c r="L167" s="78">
        <f>SUM(L168:L171)</f>
        <v>403696.45</v>
      </c>
      <c r="M167" s="78">
        <f>SUM(M171:M171)</f>
        <v>0</v>
      </c>
      <c r="N167" s="38">
        <f t="shared" si="31"/>
        <v>1.0020787670127762</v>
      </c>
      <c r="O167" s="79"/>
      <c r="P167" s="79"/>
      <c r="Q167" s="79"/>
      <c r="R167" s="79"/>
      <c r="S167" s="79"/>
      <c r="T167" s="79"/>
      <c r="U167" s="79"/>
    </row>
    <row r="168" spans="1:21" s="80" customFormat="1" ht="108" customHeight="1">
      <c r="A168" s="430"/>
      <c r="B168" s="111"/>
      <c r="C168" s="82" t="s">
        <v>72</v>
      </c>
      <c r="D168" s="103" t="s">
        <v>126</v>
      </c>
      <c r="E168" s="199">
        <f t="shared" si="33"/>
        <v>0</v>
      </c>
      <c r="F168" s="113">
        <v>0</v>
      </c>
      <c r="G168" s="120"/>
      <c r="H168" s="197">
        <f t="shared" si="34"/>
        <v>1050</v>
      </c>
      <c r="I168" s="114">
        <v>1050</v>
      </c>
      <c r="J168" s="108"/>
      <c r="K168" s="198">
        <f t="shared" si="35"/>
        <v>1550</v>
      </c>
      <c r="L168" s="116">
        <v>1550</v>
      </c>
      <c r="M168" s="109"/>
      <c r="N168" s="35">
        <f t="shared" si="31"/>
        <v>1.4761904761904763</v>
      </c>
      <c r="O168" s="79"/>
      <c r="P168" s="79"/>
      <c r="Q168" s="79"/>
      <c r="R168" s="79"/>
      <c r="S168" s="79"/>
      <c r="T168" s="79"/>
      <c r="U168" s="79"/>
    </row>
    <row r="169" spans="1:21" s="80" customFormat="1" ht="39.75" customHeight="1">
      <c r="A169" s="430"/>
      <c r="B169" s="9"/>
      <c r="C169" s="129" t="s">
        <v>74</v>
      </c>
      <c r="D169" s="138" t="s">
        <v>132</v>
      </c>
      <c r="E169" s="199">
        <f>SUM(F169:G169)</f>
        <v>23000</v>
      </c>
      <c r="F169" s="113">
        <v>23000</v>
      </c>
      <c r="G169" s="120"/>
      <c r="H169" s="197">
        <f>SUM(I169:J169)</f>
        <v>0</v>
      </c>
      <c r="I169" s="114">
        <v>0</v>
      </c>
      <c r="J169" s="108"/>
      <c r="K169" s="198">
        <f>SUM(L169:M169)</f>
        <v>0</v>
      </c>
      <c r="L169" s="116">
        <v>0</v>
      </c>
      <c r="M169" s="109"/>
      <c r="N169" s="35" t="s">
        <v>251</v>
      </c>
      <c r="O169" s="79"/>
      <c r="P169" s="79"/>
      <c r="Q169" s="79"/>
      <c r="R169" s="79"/>
      <c r="S169" s="79"/>
      <c r="T169" s="79"/>
      <c r="U169" s="79"/>
    </row>
    <row r="170" spans="1:21" s="80" customFormat="1" ht="31.5" customHeight="1">
      <c r="A170" s="430"/>
      <c r="B170" s="9"/>
      <c r="C170" s="149" t="s">
        <v>73</v>
      </c>
      <c r="D170" s="103" t="s">
        <v>128</v>
      </c>
      <c r="E170" s="199">
        <f t="shared" si="33"/>
        <v>0</v>
      </c>
      <c r="F170" s="113">
        <v>0</v>
      </c>
      <c r="G170" s="120"/>
      <c r="H170" s="197">
        <f t="shared" si="34"/>
        <v>0</v>
      </c>
      <c r="I170" s="114">
        <v>0</v>
      </c>
      <c r="J170" s="108"/>
      <c r="K170" s="198">
        <f t="shared" si="35"/>
        <v>337.45</v>
      </c>
      <c r="L170" s="116">
        <v>337.45</v>
      </c>
      <c r="M170" s="109"/>
      <c r="N170" s="35" t="s">
        <v>251</v>
      </c>
      <c r="O170" s="79"/>
      <c r="P170" s="79"/>
      <c r="Q170" s="79"/>
      <c r="R170" s="79"/>
      <c r="S170" s="79"/>
      <c r="T170" s="79"/>
      <c r="U170" s="79"/>
    </row>
    <row r="171" spans="1:21" s="50" customFormat="1" ht="66.75" customHeight="1">
      <c r="A171" s="430"/>
      <c r="B171" s="123"/>
      <c r="C171" s="82" t="s">
        <v>78</v>
      </c>
      <c r="D171" s="103" t="s">
        <v>164</v>
      </c>
      <c r="E171" s="200">
        <f t="shared" si="33"/>
        <v>342000</v>
      </c>
      <c r="F171" s="113">
        <v>342000</v>
      </c>
      <c r="G171" s="120"/>
      <c r="H171" s="201">
        <f t="shared" si="34"/>
        <v>401809</v>
      </c>
      <c r="I171" s="114">
        <v>401809</v>
      </c>
      <c r="J171" s="121"/>
      <c r="K171" s="202">
        <f t="shared" si="35"/>
        <v>401809</v>
      </c>
      <c r="L171" s="116">
        <v>401809</v>
      </c>
      <c r="M171" s="122"/>
      <c r="N171" s="35">
        <f t="shared" si="31"/>
        <v>1</v>
      </c>
      <c r="O171" s="49"/>
      <c r="P171" s="49"/>
      <c r="Q171" s="49"/>
      <c r="R171" s="49"/>
      <c r="S171" s="49"/>
      <c r="T171" s="49"/>
      <c r="U171" s="49"/>
    </row>
    <row r="172" spans="1:21" s="80" customFormat="1" ht="42.75" customHeight="1">
      <c r="A172" s="428"/>
      <c r="B172" s="151" t="s">
        <v>44</v>
      </c>
      <c r="C172" s="173"/>
      <c r="D172" s="146" t="s">
        <v>45</v>
      </c>
      <c r="E172" s="381">
        <f t="shared" si="33"/>
        <v>90000</v>
      </c>
      <c r="F172" s="73">
        <f>F173+F174+F175</f>
        <v>90000</v>
      </c>
      <c r="G172" s="372">
        <f>G173+G174+G175</f>
        <v>0</v>
      </c>
      <c r="H172" s="197">
        <f t="shared" si="34"/>
        <v>90000</v>
      </c>
      <c r="I172" s="75">
        <f>I173+I174+I175</f>
        <v>90000</v>
      </c>
      <c r="J172" s="76">
        <f>J173+J174+J175</f>
        <v>0</v>
      </c>
      <c r="K172" s="198">
        <f t="shared" si="35"/>
        <v>99527.44</v>
      </c>
      <c r="L172" s="78">
        <f>L173+L174+L175</f>
        <v>99527.44</v>
      </c>
      <c r="M172" s="78">
        <f>M173+M174+M175</f>
        <v>0</v>
      </c>
      <c r="N172" s="38">
        <f t="shared" si="31"/>
        <v>1.1058604444444444</v>
      </c>
      <c r="O172" s="79"/>
      <c r="P172" s="79"/>
      <c r="Q172" s="79"/>
      <c r="R172" s="79"/>
      <c r="S172" s="79"/>
      <c r="T172" s="79"/>
      <c r="U172" s="79"/>
    </row>
    <row r="173" spans="1:21" s="50" customFormat="1" ht="33" customHeight="1">
      <c r="A173" s="428"/>
      <c r="B173" s="463"/>
      <c r="C173" s="94" t="s">
        <v>74</v>
      </c>
      <c r="D173" s="138" t="s">
        <v>132</v>
      </c>
      <c r="E173" s="200">
        <f t="shared" si="33"/>
        <v>25000</v>
      </c>
      <c r="F173" s="113">
        <v>25000</v>
      </c>
      <c r="G173" s="120"/>
      <c r="H173" s="201">
        <f t="shared" si="34"/>
        <v>25000</v>
      </c>
      <c r="I173" s="114">
        <v>25000</v>
      </c>
      <c r="J173" s="121"/>
      <c r="K173" s="202">
        <f t="shared" si="35"/>
        <v>37152.03</v>
      </c>
      <c r="L173" s="116">
        <v>37152.03</v>
      </c>
      <c r="M173" s="122"/>
      <c r="N173" s="35">
        <f t="shared" si="31"/>
        <v>1.4860811999999999</v>
      </c>
      <c r="O173" s="49"/>
      <c r="P173" s="49"/>
      <c r="Q173" s="49"/>
      <c r="R173" s="49"/>
      <c r="S173" s="49"/>
      <c r="T173" s="49"/>
      <c r="U173" s="49"/>
    </row>
    <row r="174" spans="1:21" s="50" customFormat="1" ht="90" customHeight="1">
      <c r="A174" s="428"/>
      <c r="B174" s="432"/>
      <c r="C174" s="102" t="s">
        <v>52</v>
      </c>
      <c r="D174" s="103" t="s">
        <v>169</v>
      </c>
      <c r="E174" s="200">
        <f t="shared" si="33"/>
        <v>62000</v>
      </c>
      <c r="F174" s="113">
        <v>62000</v>
      </c>
      <c r="G174" s="120"/>
      <c r="H174" s="201">
        <f t="shared" si="34"/>
        <v>62000</v>
      </c>
      <c r="I174" s="114">
        <v>62000</v>
      </c>
      <c r="J174" s="121"/>
      <c r="K174" s="202">
        <f t="shared" si="35"/>
        <v>62000</v>
      </c>
      <c r="L174" s="116">
        <v>62000</v>
      </c>
      <c r="M174" s="122"/>
      <c r="N174" s="35">
        <f t="shared" si="31"/>
        <v>1</v>
      </c>
      <c r="O174" s="49"/>
      <c r="P174" s="49"/>
      <c r="Q174" s="49"/>
      <c r="R174" s="49"/>
      <c r="S174" s="49"/>
      <c r="T174" s="49"/>
      <c r="U174" s="49"/>
    </row>
    <row r="175" spans="1:21" s="50" customFormat="1" ht="81.75" customHeight="1">
      <c r="A175" s="428"/>
      <c r="B175" s="464"/>
      <c r="C175" s="102" t="s">
        <v>79</v>
      </c>
      <c r="D175" s="103" t="s">
        <v>163</v>
      </c>
      <c r="E175" s="200">
        <f t="shared" si="33"/>
        <v>3000</v>
      </c>
      <c r="F175" s="113">
        <v>3000</v>
      </c>
      <c r="G175" s="120"/>
      <c r="H175" s="201">
        <f t="shared" si="34"/>
        <v>3000</v>
      </c>
      <c r="I175" s="114">
        <v>3000</v>
      </c>
      <c r="J175" s="121"/>
      <c r="K175" s="202">
        <f t="shared" si="35"/>
        <v>375.41</v>
      </c>
      <c r="L175" s="116">
        <v>375.41</v>
      </c>
      <c r="M175" s="122"/>
      <c r="N175" s="35">
        <f t="shared" si="31"/>
        <v>0.12513666666666667</v>
      </c>
      <c r="O175" s="49"/>
      <c r="P175" s="49"/>
      <c r="Q175" s="49"/>
      <c r="R175" s="49"/>
      <c r="S175" s="49"/>
      <c r="T175" s="49"/>
      <c r="U175" s="49"/>
    </row>
    <row r="176" spans="1:21" s="80" customFormat="1" ht="36" customHeight="1">
      <c r="A176" s="428"/>
      <c r="B176" s="164" t="s">
        <v>0</v>
      </c>
      <c r="C176" s="173"/>
      <c r="D176" s="144" t="s">
        <v>3</v>
      </c>
      <c r="E176" s="381">
        <f t="shared" si="33"/>
        <v>277000</v>
      </c>
      <c r="F176" s="73">
        <f>SUM(F177:F178)</f>
        <v>277000</v>
      </c>
      <c r="G176" s="73">
        <f>SUM(G177:G178)</f>
        <v>0</v>
      </c>
      <c r="H176" s="197">
        <f t="shared" si="34"/>
        <v>564699</v>
      </c>
      <c r="I176" s="73">
        <f>SUM(I177:I178)</f>
        <v>564699</v>
      </c>
      <c r="J176" s="73">
        <f>SUM(J177:J178)</f>
        <v>0</v>
      </c>
      <c r="K176" s="198">
        <f t="shared" si="35"/>
        <v>563999</v>
      </c>
      <c r="L176" s="73">
        <f>SUM(L177:L178)</f>
        <v>563999</v>
      </c>
      <c r="M176" s="73">
        <f>SUM(M177:M178)</f>
        <v>0</v>
      </c>
      <c r="N176" s="38">
        <f t="shared" si="31"/>
        <v>0.9987604015590607</v>
      </c>
      <c r="O176" s="79"/>
      <c r="P176" s="79"/>
      <c r="Q176" s="79"/>
      <c r="R176" s="79"/>
      <c r="S176" s="79"/>
      <c r="T176" s="79"/>
      <c r="U176" s="79"/>
    </row>
    <row r="177" spans="1:21" s="80" customFormat="1" ht="72.75" customHeight="1">
      <c r="A177" s="430"/>
      <c r="B177" s="111"/>
      <c r="C177" s="82" t="s">
        <v>52</v>
      </c>
      <c r="D177" s="103" t="s">
        <v>169</v>
      </c>
      <c r="E177" s="200">
        <f>SUM(F177:G177)</f>
        <v>0</v>
      </c>
      <c r="F177" s="113">
        <v>0</v>
      </c>
      <c r="G177" s="86"/>
      <c r="H177" s="321">
        <f t="shared" si="34"/>
        <v>17000</v>
      </c>
      <c r="I177" s="114">
        <v>17000</v>
      </c>
      <c r="J177" s="76"/>
      <c r="K177" s="251">
        <f t="shared" si="35"/>
        <v>16300</v>
      </c>
      <c r="L177" s="113">
        <v>16300</v>
      </c>
      <c r="M177" s="322"/>
      <c r="N177" s="35">
        <f t="shared" si="31"/>
        <v>0.9588235294117647</v>
      </c>
      <c r="O177" s="79"/>
      <c r="P177" s="79"/>
      <c r="Q177" s="79"/>
      <c r="R177" s="79"/>
      <c r="S177" s="79"/>
      <c r="T177" s="79"/>
      <c r="U177" s="79"/>
    </row>
    <row r="178" spans="1:21" s="50" customFormat="1" ht="70.5" customHeight="1" thickBot="1">
      <c r="A178" s="448"/>
      <c r="B178" s="148"/>
      <c r="C178" s="323" t="s">
        <v>78</v>
      </c>
      <c r="D178" s="95" t="s">
        <v>164</v>
      </c>
      <c r="E178" s="200">
        <f t="shared" si="33"/>
        <v>277000</v>
      </c>
      <c r="F178" s="113">
        <v>277000</v>
      </c>
      <c r="G178" s="97"/>
      <c r="H178" s="201">
        <f t="shared" si="34"/>
        <v>547699</v>
      </c>
      <c r="I178" s="114">
        <v>547699</v>
      </c>
      <c r="J178" s="99"/>
      <c r="K178" s="202">
        <f t="shared" si="35"/>
        <v>547699</v>
      </c>
      <c r="L178" s="116">
        <v>547699</v>
      </c>
      <c r="M178" s="100"/>
      <c r="N178" s="36">
        <f t="shared" si="31"/>
        <v>1</v>
      </c>
      <c r="O178" s="49"/>
      <c r="P178" s="49"/>
      <c r="Q178" s="49"/>
      <c r="R178" s="49"/>
      <c r="S178" s="49"/>
      <c r="T178" s="49"/>
      <c r="U178" s="49"/>
    </row>
    <row r="179" spans="1:68" s="2" customFormat="1" ht="44.25" customHeight="1" thickBot="1">
      <c r="A179" s="4" t="s">
        <v>117</v>
      </c>
      <c r="B179" s="5"/>
      <c r="C179" s="1"/>
      <c r="D179" s="18" t="s">
        <v>119</v>
      </c>
      <c r="E179" s="375">
        <f aca="true" t="shared" si="36" ref="E179:M179">E180</f>
        <v>196641</v>
      </c>
      <c r="F179" s="373">
        <f t="shared" si="36"/>
        <v>196641</v>
      </c>
      <c r="G179" s="374">
        <f t="shared" si="36"/>
        <v>0</v>
      </c>
      <c r="H179" s="22">
        <f t="shared" si="36"/>
        <v>283598.72000000003</v>
      </c>
      <c r="I179" s="23">
        <f t="shared" si="36"/>
        <v>283598.72000000003</v>
      </c>
      <c r="J179" s="24">
        <f t="shared" si="36"/>
        <v>0</v>
      </c>
      <c r="K179" s="20">
        <f t="shared" si="36"/>
        <v>279653.7</v>
      </c>
      <c r="L179" s="7">
        <f t="shared" si="36"/>
        <v>279653.7</v>
      </c>
      <c r="M179" s="7">
        <f t="shared" si="36"/>
        <v>0</v>
      </c>
      <c r="N179" s="37">
        <f t="shared" si="31"/>
        <v>0.9860894294586379</v>
      </c>
      <c r="O179" s="32"/>
      <c r="P179" s="32"/>
      <c r="Q179" s="32"/>
      <c r="R179" s="32"/>
      <c r="S179" s="32"/>
      <c r="T179" s="32"/>
      <c r="U179" s="32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</row>
    <row r="180" spans="1:21" s="15" customFormat="1" ht="33" customHeight="1">
      <c r="A180" s="203"/>
      <c r="B180" s="204" t="s">
        <v>118</v>
      </c>
      <c r="C180" s="205"/>
      <c r="D180" s="206" t="s">
        <v>3</v>
      </c>
      <c r="E180" s="383">
        <f>SUM(F181:F184)</f>
        <v>196641</v>
      </c>
      <c r="F180" s="369">
        <f>SUM(F181:F184)</f>
        <v>196641</v>
      </c>
      <c r="G180" s="369">
        <f>SUM(G181:G184)</f>
        <v>0</v>
      </c>
      <c r="H180" s="207">
        <f>SUM(I181:J184)</f>
        <v>283598.72000000003</v>
      </c>
      <c r="I180" s="208">
        <f>SUM(I181:I184)</f>
        <v>283598.72000000003</v>
      </c>
      <c r="J180" s="208">
        <f>SUM(J181:J184)</f>
        <v>0</v>
      </c>
      <c r="K180" s="209">
        <f>SUM(L181:M184)</f>
        <v>279653.7</v>
      </c>
      <c r="L180" s="311">
        <f>SUM(L181:L184)</f>
        <v>279653.7</v>
      </c>
      <c r="M180" s="311">
        <f>SUM(M181:M184)</f>
        <v>0</v>
      </c>
      <c r="N180" s="34">
        <f t="shared" si="31"/>
        <v>0.9860894294586379</v>
      </c>
      <c r="O180" s="31"/>
      <c r="P180" s="31"/>
      <c r="Q180" s="31"/>
      <c r="R180" s="31"/>
      <c r="S180" s="31"/>
      <c r="T180" s="31"/>
      <c r="U180" s="31"/>
    </row>
    <row r="181" spans="1:68" s="219" customFormat="1" ht="112.5" customHeight="1">
      <c r="A181" s="210"/>
      <c r="B181" s="310"/>
      <c r="C181" s="211" t="s">
        <v>229</v>
      </c>
      <c r="D181" s="103" t="s">
        <v>230</v>
      </c>
      <c r="E181" s="199">
        <f aca="true" t="shared" si="37" ref="E181:E217">SUM(F181:G181)</f>
        <v>0</v>
      </c>
      <c r="F181" s="212">
        <v>0</v>
      </c>
      <c r="G181" s="334"/>
      <c r="H181" s="197">
        <f aca="true" t="shared" si="38" ref="H181:H217">SUM(I181:J181)</f>
        <v>62974.56</v>
      </c>
      <c r="I181" s="213">
        <v>62974.56</v>
      </c>
      <c r="J181" s="214"/>
      <c r="K181" s="239">
        <f aca="true" t="shared" si="39" ref="K181:K217">SUM(L181:M181)</f>
        <v>62703.21</v>
      </c>
      <c r="L181" s="215">
        <v>62703.21</v>
      </c>
      <c r="M181" s="216"/>
      <c r="N181" s="35">
        <f t="shared" si="31"/>
        <v>0.9956911171749354</v>
      </c>
      <c r="O181" s="217"/>
      <c r="P181" s="217"/>
      <c r="Q181" s="217"/>
      <c r="R181" s="217"/>
      <c r="S181" s="217"/>
      <c r="T181" s="217"/>
      <c r="U181" s="217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  <c r="AG181" s="218"/>
      <c r="AH181" s="218"/>
      <c r="AI181" s="218"/>
      <c r="AJ181" s="218"/>
      <c r="AK181" s="218"/>
      <c r="AL181" s="218"/>
      <c r="AM181" s="218"/>
      <c r="AN181" s="218"/>
      <c r="AO181" s="218"/>
      <c r="AP181" s="218"/>
      <c r="AQ181" s="218"/>
      <c r="AR181" s="218"/>
      <c r="AS181" s="218"/>
      <c r="AT181" s="218"/>
      <c r="AU181" s="218"/>
      <c r="AV181" s="218"/>
      <c r="AW181" s="218"/>
      <c r="AX181" s="218"/>
      <c r="AY181" s="218"/>
      <c r="AZ181" s="218"/>
      <c r="BA181" s="218"/>
      <c r="BB181" s="218"/>
      <c r="BC181" s="218"/>
      <c r="BD181" s="218"/>
      <c r="BE181" s="218"/>
      <c r="BF181" s="218"/>
      <c r="BG181" s="218"/>
      <c r="BH181" s="218"/>
      <c r="BI181" s="218"/>
      <c r="BJ181" s="218"/>
      <c r="BK181" s="218"/>
      <c r="BL181" s="218"/>
      <c r="BM181" s="218"/>
      <c r="BN181" s="218"/>
      <c r="BO181" s="218"/>
      <c r="BP181" s="218"/>
    </row>
    <row r="182" spans="1:68" s="219" customFormat="1" ht="117.75" customHeight="1">
      <c r="A182" s="210"/>
      <c r="B182" s="310"/>
      <c r="C182" s="315" t="s">
        <v>246</v>
      </c>
      <c r="D182" s="103" t="s">
        <v>230</v>
      </c>
      <c r="E182" s="199">
        <f t="shared" si="37"/>
        <v>0</v>
      </c>
      <c r="F182" s="314">
        <v>0</v>
      </c>
      <c r="G182" s="334"/>
      <c r="H182" s="197">
        <f t="shared" si="38"/>
        <v>11113.16</v>
      </c>
      <c r="I182" s="237">
        <v>11113.16</v>
      </c>
      <c r="J182" s="312"/>
      <c r="K182" s="239">
        <f t="shared" si="39"/>
        <v>7439.49</v>
      </c>
      <c r="L182" s="313">
        <v>7439.49</v>
      </c>
      <c r="M182" s="241"/>
      <c r="N182" s="35">
        <f t="shared" si="31"/>
        <v>0.6694306569868517</v>
      </c>
      <c r="O182" s="217"/>
      <c r="P182" s="217"/>
      <c r="Q182" s="217"/>
      <c r="R182" s="217"/>
      <c r="S182" s="217"/>
      <c r="T182" s="217"/>
      <c r="U182" s="217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  <c r="AI182" s="218"/>
      <c r="AJ182" s="218"/>
      <c r="AK182" s="218"/>
      <c r="AL182" s="218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</row>
    <row r="183" spans="1:68" s="219" customFormat="1" ht="82.5" customHeight="1">
      <c r="A183" s="210"/>
      <c r="B183" s="310"/>
      <c r="C183" s="211" t="s">
        <v>120</v>
      </c>
      <c r="D183" s="103" t="s">
        <v>168</v>
      </c>
      <c r="E183" s="199">
        <f>SUM(F183:G183)</f>
        <v>185708</v>
      </c>
      <c r="F183" s="212">
        <v>185708</v>
      </c>
      <c r="G183" s="335"/>
      <c r="H183" s="197">
        <f>SUM(I183:J183)</f>
        <v>197862.19</v>
      </c>
      <c r="I183" s="213">
        <v>197862.19</v>
      </c>
      <c r="J183" s="214"/>
      <c r="K183" s="198">
        <f>SUM(L183:M183)</f>
        <v>197862.19</v>
      </c>
      <c r="L183" s="215">
        <v>197862.19</v>
      </c>
      <c r="M183" s="216"/>
      <c r="N183" s="39">
        <f>K183/H183</f>
        <v>1</v>
      </c>
      <c r="O183" s="217"/>
      <c r="P183" s="217"/>
      <c r="Q183" s="217"/>
      <c r="R183" s="217"/>
      <c r="S183" s="217"/>
      <c r="T183" s="217"/>
      <c r="U183" s="217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8"/>
      <c r="AJ183" s="218"/>
      <c r="AK183" s="218"/>
      <c r="AL183" s="218"/>
      <c r="AM183" s="218"/>
      <c r="AN183" s="218"/>
      <c r="AO183" s="218"/>
      <c r="AP183" s="218"/>
      <c r="AQ183" s="218"/>
      <c r="AR183" s="218"/>
      <c r="AS183" s="218"/>
      <c r="AT183" s="218"/>
      <c r="AU183" s="218"/>
      <c r="AV183" s="218"/>
      <c r="AW183" s="218"/>
      <c r="AX183" s="218"/>
      <c r="AY183" s="218"/>
      <c r="AZ183" s="218"/>
      <c r="BA183" s="218"/>
      <c r="BB183" s="218"/>
      <c r="BC183" s="218"/>
      <c r="BD183" s="218"/>
      <c r="BE183" s="218"/>
      <c r="BF183" s="218"/>
      <c r="BG183" s="218"/>
      <c r="BH183" s="218"/>
      <c r="BI183" s="218"/>
      <c r="BJ183" s="218"/>
      <c r="BK183" s="218"/>
      <c r="BL183" s="218"/>
      <c r="BM183" s="218"/>
      <c r="BN183" s="218"/>
      <c r="BO183" s="218"/>
      <c r="BP183" s="218"/>
    </row>
    <row r="184" spans="1:21" s="50" customFormat="1" ht="86.25" customHeight="1" thickBot="1">
      <c r="A184" s="92"/>
      <c r="B184" s="148"/>
      <c r="C184" s="154" t="s">
        <v>121</v>
      </c>
      <c r="D184" s="95" t="s">
        <v>168</v>
      </c>
      <c r="E184" s="220">
        <f t="shared" si="37"/>
        <v>10933</v>
      </c>
      <c r="F184" s="221">
        <v>10933</v>
      </c>
      <c r="G184" s="222"/>
      <c r="H184" s="223">
        <f t="shared" si="38"/>
        <v>11648.81</v>
      </c>
      <c r="I184" s="224">
        <v>11648.81</v>
      </c>
      <c r="J184" s="225"/>
      <c r="K184" s="226">
        <f t="shared" si="39"/>
        <v>11648.81</v>
      </c>
      <c r="L184" s="227">
        <v>11648.81</v>
      </c>
      <c r="M184" s="228"/>
      <c r="N184" s="36">
        <f t="shared" si="31"/>
        <v>1</v>
      </c>
      <c r="O184" s="49"/>
      <c r="P184" s="49"/>
      <c r="Q184" s="49"/>
      <c r="R184" s="49"/>
      <c r="S184" s="49"/>
      <c r="T184" s="49"/>
      <c r="U184" s="49"/>
    </row>
    <row r="185" spans="1:68" s="2" customFormat="1" ht="44.25" customHeight="1" thickBot="1">
      <c r="A185" s="5" t="s">
        <v>185</v>
      </c>
      <c r="B185" s="5"/>
      <c r="C185" s="10"/>
      <c r="D185" s="19" t="s">
        <v>189</v>
      </c>
      <c r="E185" s="379">
        <f aca="true" t="shared" si="40" ref="E185:M185">E186+E188</f>
        <v>0</v>
      </c>
      <c r="F185" s="387">
        <f t="shared" si="40"/>
        <v>0</v>
      </c>
      <c r="G185" s="388">
        <f t="shared" si="40"/>
        <v>0</v>
      </c>
      <c r="H185" s="27">
        <f t="shared" si="40"/>
        <v>352742</v>
      </c>
      <c r="I185" s="28">
        <f t="shared" si="40"/>
        <v>352742</v>
      </c>
      <c r="J185" s="29">
        <f t="shared" si="40"/>
        <v>0</v>
      </c>
      <c r="K185" s="21">
        <f t="shared" si="40"/>
        <v>296234.38</v>
      </c>
      <c r="L185" s="13">
        <f t="shared" si="40"/>
        <v>296234.38</v>
      </c>
      <c r="M185" s="13">
        <f t="shared" si="40"/>
        <v>0</v>
      </c>
      <c r="N185" s="33">
        <f t="shared" si="31"/>
        <v>0.839804673103855</v>
      </c>
      <c r="O185" s="32"/>
      <c r="P185" s="32"/>
      <c r="Q185" s="32"/>
      <c r="R185" s="32"/>
      <c r="S185" s="32"/>
      <c r="T185" s="32"/>
      <c r="U185" s="32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</row>
    <row r="186" spans="1:21" s="15" customFormat="1" ht="68.25" customHeight="1">
      <c r="A186" s="203"/>
      <c r="B186" s="204" t="s">
        <v>186</v>
      </c>
      <c r="C186" s="205"/>
      <c r="D186" s="206" t="s">
        <v>190</v>
      </c>
      <c r="E186" s="383">
        <f aca="true" t="shared" si="41" ref="E186:M186">E187</f>
        <v>0</v>
      </c>
      <c r="F186" s="389">
        <f t="shared" si="41"/>
        <v>0</v>
      </c>
      <c r="G186" s="390">
        <f t="shared" si="41"/>
        <v>0</v>
      </c>
      <c r="H186" s="207">
        <f t="shared" si="41"/>
        <v>15500</v>
      </c>
      <c r="I186" s="229">
        <f t="shared" si="41"/>
        <v>15500</v>
      </c>
      <c r="J186" s="230">
        <f t="shared" si="41"/>
        <v>0</v>
      </c>
      <c r="K186" s="209">
        <f t="shared" si="41"/>
        <v>15500</v>
      </c>
      <c r="L186" s="231">
        <f t="shared" si="41"/>
        <v>15500</v>
      </c>
      <c r="M186" s="231">
        <f t="shared" si="41"/>
        <v>0</v>
      </c>
      <c r="N186" s="34">
        <f t="shared" si="31"/>
        <v>1</v>
      </c>
      <c r="O186" s="31"/>
      <c r="P186" s="31"/>
      <c r="Q186" s="31"/>
      <c r="R186" s="31"/>
      <c r="S186" s="31"/>
      <c r="T186" s="31"/>
      <c r="U186" s="31"/>
    </row>
    <row r="187" spans="1:68" s="219" customFormat="1" ht="89.25" customHeight="1">
      <c r="A187" s="210"/>
      <c r="B187" s="232"/>
      <c r="C187" s="233" t="s">
        <v>187</v>
      </c>
      <c r="D187" s="103" t="s">
        <v>191</v>
      </c>
      <c r="E187" s="234">
        <f>SUM(F187:G187)</f>
        <v>0</v>
      </c>
      <c r="F187" s="235">
        <v>0</v>
      </c>
      <c r="G187" s="334"/>
      <c r="H187" s="236">
        <f>SUM(I187:J187)</f>
        <v>15500</v>
      </c>
      <c r="I187" s="237">
        <v>15500</v>
      </c>
      <c r="J187" s="238"/>
      <c r="K187" s="239">
        <f>SUM(L187:M187)</f>
        <v>15500</v>
      </c>
      <c r="L187" s="240">
        <v>15500</v>
      </c>
      <c r="M187" s="241"/>
      <c r="N187" s="35">
        <f t="shared" si="31"/>
        <v>1</v>
      </c>
      <c r="O187" s="217"/>
      <c r="P187" s="217"/>
      <c r="Q187" s="217"/>
      <c r="R187" s="217"/>
      <c r="S187" s="217"/>
      <c r="T187" s="217"/>
      <c r="U187" s="217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218"/>
      <c r="AS187" s="218"/>
      <c r="AT187" s="218"/>
      <c r="AU187" s="218"/>
      <c r="AV187" s="218"/>
      <c r="AW187" s="218"/>
      <c r="AX187" s="218"/>
      <c r="AY187" s="218"/>
      <c r="AZ187" s="218"/>
      <c r="BA187" s="218"/>
      <c r="BB187" s="218"/>
      <c r="BC187" s="218"/>
      <c r="BD187" s="218"/>
      <c r="BE187" s="218"/>
      <c r="BF187" s="218"/>
      <c r="BG187" s="218"/>
      <c r="BH187" s="218"/>
      <c r="BI187" s="218"/>
      <c r="BJ187" s="218"/>
      <c r="BK187" s="218"/>
      <c r="BL187" s="218"/>
      <c r="BM187" s="218"/>
      <c r="BN187" s="218"/>
      <c r="BO187" s="218"/>
      <c r="BP187" s="218"/>
    </row>
    <row r="188" spans="1:21" s="15" customFormat="1" ht="33" customHeight="1">
      <c r="A188" s="203"/>
      <c r="B188" s="242" t="s">
        <v>188</v>
      </c>
      <c r="C188" s="243"/>
      <c r="D188" s="146" t="s">
        <v>192</v>
      </c>
      <c r="E188" s="384">
        <f aca="true" t="shared" si="42" ref="E188:M188">E189</f>
        <v>0</v>
      </c>
      <c r="F188" s="385">
        <f t="shared" si="42"/>
        <v>0</v>
      </c>
      <c r="G188" s="386">
        <f t="shared" si="42"/>
        <v>0</v>
      </c>
      <c r="H188" s="244">
        <f t="shared" si="42"/>
        <v>337242</v>
      </c>
      <c r="I188" s="245">
        <f t="shared" si="42"/>
        <v>337242</v>
      </c>
      <c r="J188" s="246">
        <f t="shared" si="42"/>
        <v>0</v>
      </c>
      <c r="K188" s="247">
        <f t="shared" si="42"/>
        <v>280734.38</v>
      </c>
      <c r="L188" s="248">
        <f t="shared" si="42"/>
        <v>280734.38</v>
      </c>
      <c r="M188" s="248">
        <f t="shared" si="42"/>
        <v>0</v>
      </c>
      <c r="N188" s="38">
        <f t="shared" si="31"/>
        <v>0.8324419259760054</v>
      </c>
      <c r="O188" s="31"/>
      <c r="P188" s="31"/>
      <c r="Q188" s="31"/>
      <c r="R188" s="31"/>
      <c r="S188" s="31"/>
      <c r="T188" s="31"/>
      <c r="U188" s="31"/>
    </row>
    <row r="189" spans="1:68" s="219" customFormat="1" ht="77.25" customHeight="1" thickBot="1">
      <c r="A189" s="249"/>
      <c r="B189" s="250"/>
      <c r="C189" s="154" t="s">
        <v>78</v>
      </c>
      <c r="D189" s="95" t="s">
        <v>164</v>
      </c>
      <c r="E189" s="199">
        <f>SUM(F189:G189)</f>
        <v>0</v>
      </c>
      <c r="F189" s="212">
        <v>0</v>
      </c>
      <c r="G189" s="335"/>
      <c r="H189" s="197">
        <f>SUM(I189:J189)</f>
        <v>337242</v>
      </c>
      <c r="I189" s="213">
        <v>337242</v>
      </c>
      <c r="J189" s="214"/>
      <c r="K189" s="198">
        <f>SUM(L189:M189)</f>
        <v>280734.38</v>
      </c>
      <c r="L189" s="215">
        <v>280734.38</v>
      </c>
      <c r="M189" s="216"/>
      <c r="N189" s="36">
        <f t="shared" si="31"/>
        <v>0.8324419259760054</v>
      </c>
      <c r="O189" s="217"/>
      <c r="P189" s="217"/>
      <c r="Q189" s="217"/>
      <c r="R189" s="217"/>
      <c r="S189" s="217"/>
      <c r="T189" s="217"/>
      <c r="U189" s="217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18"/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8"/>
      <c r="BD189" s="218"/>
      <c r="BE189" s="218"/>
      <c r="BF189" s="218"/>
      <c r="BG189" s="218"/>
      <c r="BH189" s="218"/>
      <c r="BI189" s="218"/>
      <c r="BJ189" s="218"/>
      <c r="BK189" s="218"/>
      <c r="BL189" s="218"/>
      <c r="BM189" s="218"/>
      <c r="BN189" s="218"/>
      <c r="BO189" s="218"/>
      <c r="BP189" s="218"/>
    </row>
    <row r="190" spans="1:68" s="2" customFormat="1" ht="41.25" customHeight="1" thickBot="1">
      <c r="A190" s="5" t="s">
        <v>104</v>
      </c>
      <c r="B190" s="5"/>
      <c r="C190" s="10"/>
      <c r="D190" s="18" t="s">
        <v>105</v>
      </c>
      <c r="E190" s="375">
        <f>SUM(F190:G190)</f>
        <v>130000</v>
      </c>
      <c r="F190" s="373">
        <f>F191+F193+F195</f>
        <v>130000</v>
      </c>
      <c r="G190" s="373">
        <f>G191+G193+G195</f>
        <v>0</v>
      </c>
      <c r="H190" s="22">
        <f t="shared" si="38"/>
        <v>215000.26</v>
      </c>
      <c r="I190" s="23">
        <f>I191+I193+I195</f>
        <v>215000.26</v>
      </c>
      <c r="J190" s="23">
        <f>J191+J193+J195</f>
        <v>0</v>
      </c>
      <c r="K190" s="20">
        <f t="shared" si="39"/>
        <v>216908.36</v>
      </c>
      <c r="L190" s="7">
        <f>L191+L193+L195</f>
        <v>216908.36</v>
      </c>
      <c r="M190" s="7">
        <f>M191+M193+M195</f>
        <v>0</v>
      </c>
      <c r="N190" s="37">
        <f t="shared" si="31"/>
        <v>1.0088748729885255</v>
      </c>
      <c r="O190" s="32"/>
      <c r="P190" s="32"/>
      <c r="Q190" s="32"/>
      <c r="R190" s="32"/>
      <c r="S190" s="32"/>
      <c r="T190" s="32"/>
      <c r="U190" s="32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</row>
    <row r="191" spans="1:21" s="50" customFormat="1" ht="70.5" customHeight="1">
      <c r="A191" s="428"/>
      <c r="B191" s="174" t="s">
        <v>112</v>
      </c>
      <c r="C191" s="175"/>
      <c r="D191" s="144" t="s">
        <v>113</v>
      </c>
      <c r="E191" s="381">
        <f t="shared" si="37"/>
        <v>130000</v>
      </c>
      <c r="F191" s="73">
        <f>SUM(F192)</f>
        <v>130000</v>
      </c>
      <c r="G191" s="372">
        <f>SUM(G192)</f>
        <v>0</v>
      </c>
      <c r="H191" s="197">
        <f t="shared" si="38"/>
        <v>211958.87</v>
      </c>
      <c r="I191" s="176">
        <f>SUM(I192)</f>
        <v>211958.87</v>
      </c>
      <c r="J191" s="177">
        <f>SUM(J192)</f>
        <v>0</v>
      </c>
      <c r="K191" s="198">
        <f t="shared" si="39"/>
        <v>212371.08</v>
      </c>
      <c r="L191" s="178">
        <f>SUM(L192)</f>
        <v>212371.08</v>
      </c>
      <c r="M191" s="178">
        <f>SUM(M192)</f>
        <v>0</v>
      </c>
      <c r="N191" s="34">
        <f t="shared" si="31"/>
        <v>1.001944764095034</v>
      </c>
      <c r="O191" s="49"/>
      <c r="P191" s="49"/>
      <c r="Q191" s="49"/>
      <c r="R191" s="49"/>
      <c r="S191" s="49"/>
      <c r="T191" s="49"/>
      <c r="U191" s="49"/>
    </row>
    <row r="192" spans="1:21" s="50" customFormat="1" ht="30.75" customHeight="1">
      <c r="A192" s="428"/>
      <c r="B192" s="137"/>
      <c r="C192" s="94" t="s">
        <v>66</v>
      </c>
      <c r="D192" s="138" t="s">
        <v>133</v>
      </c>
      <c r="E192" s="200">
        <f t="shared" si="37"/>
        <v>130000</v>
      </c>
      <c r="F192" s="113">
        <v>130000</v>
      </c>
      <c r="G192" s="188"/>
      <c r="H192" s="201">
        <f t="shared" si="38"/>
        <v>211958.87</v>
      </c>
      <c r="I192" s="114">
        <v>211958.87</v>
      </c>
      <c r="J192" s="190"/>
      <c r="K192" s="202">
        <f t="shared" si="39"/>
        <v>212371.08</v>
      </c>
      <c r="L192" s="116">
        <v>212371.08</v>
      </c>
      <c r="M192" s="192"/>
      <c r="N192" s="35">
        <f t="shared" si="31"/>
        <v>1.001944764095034</v>
      </c>
      <c r="O192" s="49"/>
      <c r="P192" s="49"/>
      <c r="Q192" s="49"/>
      <c r="R192" s="49"/>
      <c r="S192" s="49"/>
      <c r="T192" s="49"/>
      <c r="U192" s="49"/>
    </row>
    <row r="193" spans="1:21" s="50" customFormat="1" ht="59.25" customHeight="1">
      <c r="A193" s="428"/>
      <c r="B193" s="174" t="s">
        <v>206</v>
      </c>
      <c r="C193" s="175"/>
      <c r="D193" s="144" t="s">
        <v>207</v>
      </c>
      <c r="E193" s="381">
        <f>SUM(F193:G193)</f>
        <v>0</v>
      </c>
      <c r="F193" s="73">
        <f>SUM(F194)</f>
        <v>0</v>
      </c>
      <c r="G193" s="372">
        <f>SUM(G194)</f>
        <v>0</v>
      </c>
      <c r="H193" s="197">
        <f>SUM(I193:J193)</f>
        <v>3041.39</v>
      </c>
      <c r="I193" s="176">
        <f>SUM(I194)</f>
        <v>3041.39</v>
      </c>
      <c r="J193" s="177">
        <f>SUM(J194)</f>
        <v>0</v>
      </c>
      <c r="K193" s="198">
        <f>SUM(L193:M193)</f>
        <v>4049.48</v>
      </c>
      <c r="L193" s="178">
        <f>SUM(L194)</f>
        <v>4049.48</v>
      </c>
      <c r="M193" s="178">
        <f>SUM(M194)</f>
        <v>0</v>
      </c>
      <c r="N193" s="35">
        <f t="shared" si="31"/>
        <v>1.3314569982803917</v>
      </c>
      <c r="O193" s="49"/>
      <c r="P193" s="49"/>
      <c r="Q193" s="49"/>
      <c r="R193" s="49"/>
      <c r="S193" s="49"/>
      <c r="T193" s="49"/>
      <c r="U193" s="49"/>
    </row>
    <row r="194" spans="1:21" s="50" customFormat="1" ht="30.75" customHeight="1">
      <c r="A194" s="428"/>
      <c r="B194" s="137"/>
      <c r="C194" s="94" t="s">
        <v>208</v>
      </c>
      <c r="D194" s="138" t="s">
        <v>209</v>
      </c>
      <c r="E194" s="200">
        <f>SUM(F194:G194)</f>
        <v>0</v>
      </c>
      <c r="F194" s="113">
        <v>0</v>
      </c>
      <c r="G194" s="188"/>
      <c r="H194" s="201">
        <f>SUM(I194:J194)</f>
        <v>3041.39</v>
      </c>
      <c r="I194" s="114">
        <v>3041.39</v>
      </c>
      <c r="J194" s="190"/>
      <c r="K194" s="202">
        <f>SUM(L194:M194)</f>
        <v>4049.48</v>
      </c>
      <c r="L194" s="116">
        <v>4049.48</v>
      </c>
      <c r="M194" s="192"/>
      <c r="N194" s="35">
        <f t="shared" si="31"/>
        <v>1.3314569982803917</v>
      </c>
      <c r="O194" s="49"/>
      <c r="P194" s="49"/>
      <c r="Q194" s="49"/>
      <c r="R194" s="49"/>
      <c r="S194" s="49"/>
      <c r="T194" s="49"/>
      <c r="U194" s="49"/>
    </row>
    <row r="195" spans="1:21" s="50" customFormat="1" ht="36" customHeight="1">
      <c r="A195" s="428"/>
      <c r="B195" s="174" t="s">
        <v>236</v>
      </c>
      <c r="C195" s="175"/>
      <c r="D195" s="127" t="s">
        <v>3</v>
      </c>
      <c r="E195" s="381">
        <f>SUM(F195:G195)</f>
        <v>0</v>
      </c>
      <c r="F195" s="73">
        <f>SUM(F196)</f>
        <v>0</v>
      </c>
      <c r="G195" s="372">
        <f>SUM(G196)</f>
        <v>0</v>
      </c>
      <c r="H195" s="197">
        <f>SUM(I195:J195)</f>
        <v>0</v>
      </c>
      <c r="I195" s="176">
        <f>SUM(I196)</f>
        <v>0</v>
      </c>
      <c r="J195" s="177">
        <f>SUM(J196)</f>
        <v>0</v>
      </c>
      <c r="K195" s="198">
        <f>SUM(L195:M195)</f>
        <v>487.8</v>
      </c>
      <c r="L195" s="178">
        <f>SUM(L196)</f>
        <v>487.8</v>
      </c>
      <c r="M195" s="178">
        <f>SUM(M196)</f>
        <v>0</v>
      </c>
      <c r="N195" s="35" t="s">
        <v>251</v>
      </c>
      <c r="O195" s="49"/>
      <c r="P195" s="49"/>
      <c r="Q195" s="49"/>
      <c r="R195" s="49"/>
      <c r="S195" s="49"/>
      <c r="T195" s="49"/>
      <c r="U195" s="49"/>
    </row>
    <row r="196" spans="1:21" s="50" customFormat="1" ht="30.75" customHeight="1" thickBot="1">
      <c r="A196" s="431"/>
      <c r="B196" s="148"/>
      <c r="C196" s="168" t="s">
        <v>237</v>
      </c>
      <c r="D196" s="169" t="s">
        <v>238</v>
      </c>
      <c r="E196" s="220">
        <f>SUM(F196:G196)</f>
        <v>0</v>
      </c>
      <c r="F196" s="221">
        <v>0</v>
      </c>
      <c r="G196" s="222"/>
      <c r="H196" s="223">
        <f>SUM(I196:J196)</f>
        <v>0</v>
      </c>
      <c r="I196" s="224">
        <v>0</v>
      </c>
      <c r="J196" s="225"/>
      <c r="K196" s="226">
        <f>SUM(L196:M196)</f>
        <v>487.8</v>
      </c>
      <c r="L196" s="227">
        <v>487.8</v>
      </c>
      <c r="M196" s="228"/>
      <c r="N196" s="36" t="s">
        <v>251</v>
      </c>
      <c r="O196" s="49"/>
      <c r="P196" s="49"/>
      <c r="Q196" s="49"/>
      <c r="R196" s="49"/>
      <c r="S196" s="49"/>
      <c r="T196" s="49"/>
      <c r="U196" s="49"/>
    </row>
    <row r="197" spans="1:68" s="2" customFormat="1" ht="40.5" customHeight="1" thickBot="1">
      <c r="A197" s="5" t="s">
        <v>80</v>
      </c>
      <c r="B197" s="5"/>
      <c r="C197" s="10"/>
      <c r="D197" s="19" t="s">
        <v>13</v>
      </c>
      <c r="E197" s="379">
        <f t="shared" si="37"/>
        <v>50000</v>
      </c>
      <c r="F197" s="380">
        <f>F198+F200+F205+F207+F210</f>
        <v>50000</v>
      </c>
      <c r="G197" s="380">
        <f>G198+G200+G205+G207+G210</f>
        <v>0</v>
      </c>
      <c r="H197" s="27">
        <f t="shared" si="38"/>
        <v>421371.6</v>
      </c>
      <c r="I197" s="391">
        <f>I198+I200+I205+I207+I210</f>
        <v>75262.6</v>
      </c>
      <c r="J197" s="391">
        <f>J198+J200+J205+J207+J210</f>
        <v>346109</v>
      </c>
      <c r="K197" s="21">
        <f t="shared" si="39"/>
        <v>415078.88</v>
      </c>
      <c r="L197" s="392">
        <f>L198+L200+L205+L207+L210</f>
        <v>69547.82</v>
      </c>
      <c r="M197" s="392">
        <f>M198+M200+M205+M207+M210</f>
        <v>345531.06</v>
      </c>
      <c r="N197" s="33">
        <f t="shared" si="31"/>
        <v>0.9850661031735409</v>
      </c>
      <c r="O197" s="32"/>
      <c r="P197" s="32"/>
      <c r="Q197" s="32"/>
      <c r="R197" s="32"/>
      <c r="S197" s="32"/>
      <c r="T197" s="32"/>
      <c r="U197" s="32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</row>
    <row r="198" spans="1:21" s="80" customFormat="1" ht="33" customHeight="1">
      <c r="A198" s="9"/>
      <c r="B198" s="164" t="s">
        <v>211</v>
      </c>
      <c r="C198" s="71"/>
      <c r="D198" s="72" t="s">
        <v>210</v>
      </c>
      <c r="E198" s="381">
        <f>SUM(F198:G198)</f>
        <v>0</v>
      </c>
      <c r="F198" s="73">
        <f>SUM(F199:F199)</f>
        <v>0</v>
      </c>
      <c r="G198" s="372">
        <f>SUM(G199:G199)</f>
        <v>0</v>
      </c>
      <c r="H198" s="201">
        <f>SUM(I198:J198)</f>
        <v>0</v>
      </c>
      <c r="I198" s="75">
        <f>I199</f>
        <v>0</v>
      </c>
      <c r="J198" s="76">
        <f>J199</f>
        <v>0</v>
      </c>
      <c r="K198" s="202">
        <f>SUM(L198:M198)</f>
        <v>180</v>
      </c>
      <c r="L198" s="78">
        <f>L199</f>
        <v>180</v>
      </c>
      <c r="M198" s="78">
        <f>M199</f>
        <v>0</v>
      </c>
      <c r="N198" s="35" t="s">
        <v>251</v>
      </c>
      <c r="O198" s="79"/>
      <c r="P198" s="79"/>
      <c r="Q198" s="79"/>
      <c r="R198" s="79"/>
      <c r="S198" s="79"/>
      <c r="T198" s="79"/>
      <c r="U198" s="79"/>
    </row>
    <row r="199" spans="1:21" s="50" customFormat="1" ht="114" customHeight="1">
      <c r="A199" s="9"/>
      <c r="B199" s="160"/>
      <c r="C199" s="149" t="s">
        <v>204</v>
      </c>
      <c r="D199" s="103" t="s">
        <v>219</v>
      </c>
      <c r="E199" s="200">
        <f>SUM(F199:G199)</f>
        <v>0</v>
      </c>
      <c r="F199" s="113">
        <v>0</v>
      </c>
      <c r="G199" s="120"/>
      <c r="H199" s="201">
        <f>SUM(I199:J199)</f>
        <v>0</v>
      </c>
      <c r="I199" s="114">
        <v>0</v>
      </c>
      <c r="J199" s="121"/>
      <c r="K199" s="202">
        <f>SUM(L199:M199)</f>
        <v>180</v>
      </c>
      <c r="L199" s="116">
        <v>180</v>
      </c>
      <c r="M199" s="122"/>
      <c r="N199" s="35" t="s">
        <v>251</v>
      </c>
      <c r="O199" s="49"/>
      <c r="P199" s="49"/>
      <c r="Q199" s="49"/>
      <c r="R199" s="49"/>
      <c r="S199" s="49"/>
      <c r="T199" s="49"/>
      <c r="U199" s="49"/>
    </row>
    <row r="200" spans="1:21" s="80" customFormat="1" ht="34.5" customHeight="1">
      <c r="A200" s="434"/>
      <c r="B200" s="164" t="s">
        <v>46</v>
      </c>
      <c r="C200" s="71"/>
      <c r="D200" s="72" t="s">
        <v>47</v>
      </c>
      <c r="E200" s="381">
        <f t="shared" si="37"/>
        <v>25000</v>
      </c>
      <c r="F200" s="73">
        <f>SUM(F201:F201)</f>
        <v>25000</v>
      </c>
      <c r="G200" s="372">
        <f>SUM(G201:G201)</f>
        <v>0</v>
      </c>
      <c r="H200" s="201">
        <f t="shared" si="38"/>
        <v>370531.5</v>
      </c>
      <c r="I200" s="75">
        <f>SUM(I201:I204)</f>
        <v>25000</v>
      </c>
      <c r="J200" s="76">
        <f>SUM(J201:J204)</f>
        <v>345531.5</v>
      </c>
      <c r="K200" s="202">
        <f t="shared" si="39"/>
        <v>361008.78</v>
      </c>
      <c r="L200" s="78">
        <f>SUM(L201:L204)</f>
        <v>16055.220000000001</v>
      </c>
      <c r="M200" s="78">
        <f>SUM(M201:M204)</f>
        <v>344953.56</v>
      </c>
      <c r="N200" s="38">
        <f t="shared" si="31"/>
        <v>0.9742998368559759</v>
      </c>
      <c r="O200" s="79"/>
      <c r="P200" s="79"/>
      <c r="Q200" s="79"/>
      <c r="R200" s="79"/>
      <c r="S200" s="79"/>
      <c r="T200" s="79"/>
      <c r="U200" s="79"/>
    </row>
    <row r="201" spans="1:21" s="50" customFormat="1" ht="108" customHeight="1">
      <c r="A201" s="434"/>
      <c r="B201" s="160"/>
      <c r="C201" s="82" t="s">
        <v>72</v>
      </c>
      <c r="D201" s="103" t="s">
        <v>126</v>
      </c>
      <c r="E201" s="200">
        <f t="shared" si="37"/>
        <v>25000</v>
      </c>
      <c r="F201" s="113">
        <v>25000</v>
      </c>
      <c r="G201" s="120"/>
      <c r="H201" s="201">
        <f t="shared" si="38"/>
        <v>25000</v>
      </c>
      <c r="I201" s="114">
        <v>25000</v>
      </c>
      <c r="J201" s="121"/>
      <c r="K201" s="202">
        <f t="shared" si="39"/>
        <v>15849.27</v>
      </c>
      <c r="L201" s="116">
        <v>15849.27</v>
      </c>
      <c r="M201" s="122"/>
      <c r="N201" s="35">
        <f t="shared" si="31"/>
        <v>0.6339708000000001</v>
      </c>
      <c r="O201" s="49"/>
      <c r="P201" s="49"/>
      <c r="Q201" s="49"/>
      <c r="R201" s="49"/>
      <c r="S201" s="49"/>
      <c r="T201" s="49"/>
      <c r="U201" s="49"/>
    </row>
    <row r="202" spans="1:21" s="50" customFormat="1" ht="39" customHeight="1">
      <c r="A202" s="434"/>
      <c r="B202" s="161"/>
      <c r="C202" s="94" t="s">
        <v>173</v>
      </c>
      <c r="D202" s="103" t="s">
        <v>174</v>
      </c>
      <c r="E202" s="200">
        <f t="shared" si="37"/>
        <v>0</v>
      </c>
      <c r="F202" s="113"/>
      <c r="G202" s="120">
        <v>0</v>
      </c>
      <c r="H202" s="201">
        <f t="shared" si="38"/>
        <v>4142.5</v>
      </c>
      <c r="I202" s="114"/>
      <c r="J202" s="121">
        <v>4142.5</v>
      </c>
      <c r="K202" s="202">
        <f t="shared" si="39"/>
        <v>3565</v>
      </c>
      <c r="L202" s="116"/>
      <c r="M202" s="122">
        <v>3565</v>
      </c>
      <c r="N202" s="35">
        <f t="shared" si="31"/>
        <v>0.8605914302957152</v>
      </c>
      <c r="O202" s="49"/>
      <c r="P202" s="49"/>
      <c r="Q202" s="49"/>
      <c r="R202" s="49"/>
      <c r="S202" s="49"/>
      <c r="T202" s="49"/>
      <c r="U202" s="49"/>
    </row>
    <row r="203" spans="1:21" s="50" customFormat="1" ht="35.25" customHeight="1">
      <c r="A203" s="434"/>
      <c r="B203" s="161"/>
      <c r="C203" s="149" t="s">
        <v>73</v>
      </c>
      <c r="D203" s="103" t="s">
        <v>128</v>
      </c>
      <c r="E203" s="200">
        <f t="shared" si="37"/>
        <v>0</v>
      </c>
      <c r="F203" s="113">
        <v>0</v>
      </c>
      <c r="G203" s="120"/>
      <c r="H203" s="201">
        <f t="shared" si="38"/>
        <v>0</v>
      </c>
      <c r="I203" s="114">
        <v>0</v>
      </c>
      <c r="J203" s="121"/>
      <c r="K203" s="202">
        <f t="shared" si="39"/>
        <v>205.95</v>
      </c>
      <c r="L203" s="116">
        <v>205.95</v>
      </c>
      <c r="M203" s="122"/>
      <c r="N203" s="35" t="s">
        <v>251</v>
      </c>
      <c r="O203" s="49"/>
      <c r="P203" s="49"/>
      <c r="Q203" s="49"/>
      <c r="R203" s="49"/>
      <c r="S203" s="49"/>
      <c r="T203" s="49"/>
      <c r="U203" s="49"/>
    </row>
    <row r="204" spans="1:21" s="50" customFormat="1" ht="108.75" customHeight="1">
      <c r="A204" s="434"/>
      <c r="B204" s="162"/>
      <c r="C204" s="82" t="s">
        <v>175</v>
      </c>
      <c r="D204" s="103" t="s">
        <v>176</v>
      </c>
      <c r="E204" s="200">
        <f t="shared" si="37"/>
        <v>0</v>
      </c>
      <c r="F204" s="113"/>
      <c r="G204" s="120">
        <v>0</v>
      </c>
      <c r="H204" s="197">
        <f t="shared" si="38"/>
        <v>341389</v>
      </c>
      <c r="I204" s="114"/>
      <c r="J204" s="121">
        <v>341389</v>
      </c>
      <c r="K204" s="202">
        <f t="shared" si="39"/>
        <v>341388.56</v>
      </c>
      <c r="L204" s="116"/>
      <c r="M204" s="122">
        <v>341388.56</v>
      </c>
      <c r="N204" s="35">
        <f t="shared" si="31"/>
        <v>0.9999987111476937</v>
      </c>
      <c r="O204" s="49"/>
      <c r="P204" s="49"/>
      <c r="Q204" s="49"/>
      <c r="R204" s="49"/>
      <c r="S204" s="49"/>
      <c r="T204" s="49"/>
      <c r="U204" s="49"/>
    </row>
    <row r="205" spans="1:21" s="80" customFormat="1" ht="29.25" customHeight="1">
      <c r="A205" s="434"/>
      <c r="B205" s="125" t="s">
        <v>48</v>
      </c>
      <c r="C205" s="173"/>
      <c r="D205" s="72" t="s">
        <v>14</v>
      </c>
      <c r="E205" s="381">
        <f t="shared" si="37"/>
        <v>25000</v>
      </c>
      <c r="F205" s="73">
        <f>F206</f>
        <v>25000</v>
      </c>
      <c r="G205" s="372">
        <f>G206</f>
        <v>0</v>
      </c>
      <c r="H205" s="201">
        <f t="shared" si="38"/>
        <v>25000</v>
      </c>
      <c r="I205" s="75">
        <f>I206</f>
        <v>25000</v>
      </c>
      <c r="J205" s="76">
        <f>J206</f>
        <v>0</v>
      </c>
      <c r="K205" s="202">
        <f t="shared" si="39"/>
        <v>25000</v>
      </c>
      <c r="L205" s="78">
        <f>L206</f>
        <v>25000</v>
      </c>
      <c r="M205" s="78">
        <f>M206</f>
        <v>0</v>
      </c>
      <c r="N205" s="38">
        <f t="shared" si="31"/>
        <v>1</v>
      </c>
      <c r="O205" s="79"/>
      <c r="P205" s="79"/>
      <c r="Q205" s="79"/>
      <c r="R205" s="79"/>
      <c r="S205" s="79"/>
      <c r="T205" s="79"/>
      <c r="U205" s="79"/>
    </row>
    <row r="206" spans="1:21" s="50" customFormat="1" ht="87" customHeight="1">
      <c r="A206" s="434"/>
      <c r="B206" s="139"/>
      <c r="C206" s="102" t="s">
        <v>76</v>
      </c>
      <c r="D206" s="103" t="s">
        <v>168</v>
      </c>
      <c r="E206" s="252">
        <f t="shared" si="37"/>
        <v>25000</v>
      </c>
      <c r="F206" s="85">
        <v>25000</v>
      </c>
      <c r="G206" s="86"/>
      <c r="H206" s="253">
        <f t="shared" si="38"/>
        <v>25000</v>
      </c>
      <c r="I206" s="88">
        <v>25000</v>
      </c>
      <c r="J206" s="89"/>
      <c r="K206" s="254">
        <f t="shared" si="39"/>
        <v>25000</v>
      </c>
      <c r="L206" s="91">
        <v>25000</v>
      </c>
      <c r="M206" s="91"/>
      <c r="N206" s="35">
        <f t="shared" si="31"/>
        <v>1</v>
      </c>
      <c r="O206" s="49"/>
      <c r="P206" s="49"/>
      <c r="Q206" s="49"/>
      <c r="R206" s="49"/>
      <c r="S206" s="49"/>
      <c r="T206" s="49"/>
      <c r="U206" s="49"/>
    </row>
    <row r="207" spans="1:21" s="80" customFormat="1" ht="36.75" customHeight="1">
      <c r="A207" s="104"/>
      <c r="B207" s="111" t="s">
        <v>239</v>
      </c>
      <c r="C207" s="173"/>
      <c r="D207" s="72" t="s">
        <v>242</v>
      </c>
      <c r="E207" s="381">
        <f aca="true" t="shared" si="43" ref="E207:E212">SUM(F207:G207)</f>
        <v>0</v>
      </c>
      <c r="F207" s="73">
        <f>SUM(F208:F209)</f>
        <v>0</v>
      </c>
      <c r="G207" s="73">
        <f>SUM(G208:G209)</f>
        <v>0</v>
      </c>
      <c r="H207" s="201">
        <f aca="true" t="shared" si="44" ref="H207:H212">SUM(I207:J207)</f>
        <v>20000</v>
      </c>
      <c r="I207" s="75">
        <f>SUM(I208:I209)</f>
        <v>20000</v>
      </c>
      <c r="J207" s="75">
        <f>SUM(J208:J209)</f>
        <v>0</v>
      </c>
      <c r="K207" s="202">
        <f>SUM(L207:M207)</f>
        <v>23050</v>
      </c>
      <c r="L207" s="78">
        <f>SUM(L208:L209)</f>
        <v>23050</v>
      </c>
      <c r="M207" s="78">
        <f>SUM(M208:M209)</f>
        <v>0</v>
      </c>
      <c r="N207" s="38">
        <f>K207/H207</f>
        <v>1.1525</v>
      </c>
      <c r="O207" s="79"/>
      <c r="P207" s="79"/>
      <c r="Q207" s="79"/>
      <c r="R207" s="79"/>
      <c r="S207" s="79"/>
      <c r="T207" s="79"/>
      <c r="U207" s="79"/>
    </row>
    <row r="208" spans="1:21" s="50" customFormat="1" ht="44.25" customHeight="1">
      <c r="A208" s="324"/>
      <c r="B208" s="135"/>
      <c r="C208" s="82" t="s">
        <v>200</v>
      </c>
      <c r="D208" s="103" t="s">
        <v>201</v>
      </c>
      <c r="E208" s="252">
        <f t="shared" si="43"/>
        <v>0</v>
      </c>
      <c r="F208" s="85"/>
      <c r="G208" s="86"/>
      <c r="H208" s="253">
        <f t="shared" si="44"/>
        <v>0</v>
      </c>
      <c r="I208" s="88">
        <v>0</v>
      </c>
      <c r="J208" s="89"/>
      <c r="K208" s="202">
        <f t="shared" si="39"/>
        <v>3050</v>
      </c>
      <c r="L208" s="91">
        <v>3050</v>
      </c>
      <c r="M208" s="91"/>
      <c r="N208" s="35" t="s">
        <v>251</v>
      </c>
      <c r="O208" s="49"/>
      <c r="P208" s="49"/>
      <c r="Q208" s="49"/>
      <c r="R208" s="49"/>
      <c r="S208" s="49"/>
      <c r="T208" s="49"/>
      <c r="U208" s="49"/>
    </row>
    <row r="209" spans="1:21" s="50" customFormat="1" ht="78.75" customHeight="1">
      <c r="A209" s="110"/>
      <c r="B209" s="193"/>
      <c r="C209" s="82" t="s">
        <v>240</v>
      </c>
      <c r="D209" s="103" t="s">
        <v>241</v>
      </c>
      <c r="E209" s="252">
        <f t="shared" si="43"/>
        <v>0</v>
      </c>
      <c r="F209" s="85">
        <v>0</v>
      </c>
      <c r="G209" s="86"/>
      <c r="H209" s="253">
        <f t="shared" si="44"/>
        <v>20000</v>
      </c>
      <c r="I209" s="88">
        <v>20000</v>
      </c>
      <c r="J209" s="89"/>
      <c r="K209" s="254">
        <f>SUM(L209:M209)</f>
        <v>20000</v>
      </c>
      <c r="L209" s="91">
        <v>20000</v>
      </c>
      <c r="M209" s="91"/>
      <c r="N209" s="35">
        <f>K209/H209</f>
        <v>1</v>
      </c>
      <c r="O209" s="49"/>
      <c r="P209" s="49"/>
      <c r="Q209" s="49"/>
      <c r="R209" s="49"/>
      <c r="S209" s="49"/>
      <c r="T209" s="49"/>
      <c r="U209" s="49"/>
    </row>
    <row r="210" spans="1:21" s="80" customFormat="1" ht="29.25" customHeight="1">
      <c r="A210" s="104"/>
      <c r="B210" s="125" t="s">
        <v>212</v>
      </c>
      <c r="C210" s="155"/>
      <c r="D210" s="127" t="s">
        <v>3</v>
      </c>
      <c r="E210" s="381">
        <f t="shared" si="43"/>
        <v>0</v>
      </c>
      <c r="F210" s="106">
        <f>SUM(F211:F212)</f>
        <v>0</v>
      </c>
      <c r="G210" s="106">
        <f>SUM(G211:G212)</f>
        <v>0</v>
      </c>
      <c r="H210" s="201">
        <f t="shared" si="44"/>
        <v>5840.1</v>
      </c>
      <c r="I210" s="107">
        <f>SUM(I211:I212)</f>
        <v>5262.6</v>
      </c>
      <c r="J210" s="107">
        <f>SUM(J211:J212)</f>
        <v>577.5</v>
      </c>
      <c r="K210" s="254">
        <f>SUM(L210:M210)</f>
        <v>5840.1</v>
      </c>
      <c r="L210" s="109">
        <f>SUM(L211:L212)</f>
        <v>5262.6</v>
      </c>
      <c r="M210" s="109">
        <f>SUM(M211:M212)</f>
        <v>577.5</v>
      </c>
      <c r="N210" s="38">
        <f>K210/H210</f>
        <v>1</v>
      </c>
      <c r="O210" s="79"/>
      <c r="P210" s="79"/>
      <c r="Q210" s="79"/>
      <c r="R210" s="79"/>
      <c r="S210" s="79"/>
      <c r="T210" s="79"/>
      <c r="U210" s="79"/>
    </row>
    <row r="211" spans="1:21" s="80" customFormat="1" ht="39" customHeight="1">
      <c r="A211" s="110"/>
      <c r="B211" s="111"/>
      <c r="C211" s="94" t="s">
        <v>173</v>
      </c>
      <c r="D211" s="103" t="s">
        <v>174</v>
      </c>
      <c r="E211" s="200">
        <f t="shared" si="43"/>
        <v>0</v>
      </c>
      <c r="F211" s="85"/>
      <c r="G211" s="85">
        <v>0</v>
      </c>
      <c r="H211" s="201">
        <f t="shared" si="44"/>
        <v>577.5</v>
      </c>
      <c r="I211" s="88"/>
      <c r="J211" s="88">
        <v>577.5</v>
      </c>
      <c r="K211" s="202">
        <f>SUM(L211:M211)</f>
        <v>577.5</v>
      </c>
      <c r="L211" s="78"/>
      <c r="M211" s="91">
        <v>577.5</v>
      </c>
      <c r="N211" s="35">
        <f>K211/H211</f>
        <v>1</v>
      </c>
      <c r="O211" s="79"/>
      <c r="P211" s="79"/>
      <c r="Q211" s="79"/>
      <c r="R211" s="79"/>
      <c r="S211" s="79"/>
      <c r="T211" s="79"/>
      <c r="U211" s="79"/>
    </row>
    <row r="212" spans="1:21" s="50" customFormat="1" ht="39" customHeight="1" thickBot="1">
      <c r="A212" s="258"/>
      <c r="B212" s="148"/>
      <c r="C212" s="255" t="s">
        <v>73</v>
      </c>
      <c r="D212" s="103" t="s">
        <v>128</v>
      </c>
      <c r="E212" s="200">
        <f t="shared" si="43"/>
        <v>0</v>
      </c>
      <c r="F212" s="96">
        <v>0</v>
      </c>
      <c r="G212" s="97"/>
      <c r="H212" s="201">
        <f t="shared" si="44"/>
        <v>5262.6</v>
      </c>
      <c r="I212" s="98">
        <v>5262.6</v>
      </c>
      <c r="J212" s="99"/>
      <c r="K212" s="202">
        <f>SUM(L212:M212)</f>
        <v>5262.6</v>
      </c>
      <c r="L212" s="100">
        <v>5262.6</v>
      </c>
      <c r="M212" s="100"/>
      <c r="N212" s="35">
        <f>K212/H212</f>
        <v>1</v>
      </c>
      <c r="O212" s="49"/>
      <c r="P212" s="49"/>
      <c r="Q212" s="49"/>
      <c r="R212" s="49"/>
      <c r="S212" s="49"/>
      <c r="T212" s="49"/>
      <c r="U212" s="49"/>
    </row>
    <row r="213" spans="1:68" s="2" customFormat="1" ht="36" customHeight="1" thickBot="1">
      <c r="A213" s="5" t="s">
        <v>81</v>
      </c>
      <c r="B213" s="5"/>
      <c r="C213" s="10"/>
      <c r="D213" s="18" t="s">
        <v>165</v>
      </c>
      <c r="E213" s="375">
        <f t="shared" si="37"/>
        <v>72000</v>
      </c>
      <c r="F213" s="373">
        <f>F214+F218+F221</f>
        <v>72000</v>
      </c>
      <c r="G213" s="373">
        <f>G214+G218+G221</f>
        <v>0</v>
      </c>
      <c r="H213" s="22">
        <f t="shared" si="38"/>
        <v>79120</v>
      </c>
      <c r="I213" s="23">
        <f>I214+I218+I221</f>
        <v>79120</v>
      </c>
      <c r="J213" s="24">
        <f>J214+J218+J221</f>
        <v>0</v>
      </c>
      <c r="K213" s="20">
        <f t="shared" si="39"/>
        <v>71944.45</v>
      </c>
      <c r="L213" s="7">
        <f>L214+L218+L221</f>
        <v>71944.45</v>
      </c>
      <c r="M213" s="7">
        <f>M214+M218+M221</f>
        <v>0</v>
      </c>
      <c r="N213" s="37">
        <f t="shared" si="31"/>
        <v>0.9093080131445904</v>
      </c>
      <c r="O213" s="32"/>
      <c r="P213" s="32"/>
      <c r="Q213" s="32"/>
      <c r="R213" s="32"/>
      <c r="S213" s="32"/>
      <c r="T213" s="32"/>
      <c r="U213" s="32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</row>
    <row r="214" spans="1:21" s="80" customFormat="1" ht="28.5" customHeight="1">
      <c r="A214" s="434"/>
      <c r="B214" s="11" t="s">
        <v>49</v>
      </c>
      <c r="C214" s="155"/>
      <c r="D214" s="256" t="s">
        <v>6</v>
      </c>
      <c r="E214" s="381">
        <f t="shared" si="37"/>
        <v>72000</v>
      </c>
      <c r="F214" s="106">
        <f>SUM(F215:F217)</f>
        <v>72000</v>
      </c>
      <c r="G214" s="377">
        <f>SUM(G215:G217)</f>
        <v>0</v>
      </c>
      <c r="H214" s="201">
        <f t="shared" si="38"/>
        <v>72000</v>
      </c>
      <c r="I214" s="107">
        <f>SUM(I215:I217)</f>
        <v>72000</v>
      </c>
      <c r="J214" s="108">
        <f>SUM(J215:J217)</f>
        <v>0</v>
      </c>
      <c r="K214" s="202">
        <f t="shared" si="39"/>
        <v>64601.899999999994</v>
      </c>
      <c r="L214" s="109">
        <f>SUM(L215:L217)</f>
        <v>64601.899999999994</v>
      </c>
      <c r="M214" s="109">
        <f>SUM(M215:M217)</f>
        <v>0</v>
      </c>
      <c r="N214" s="34">
        <f t="shared" si="31"/>
        <v>0.897248611111111</v>
      </c>
      <c r="O214" s="79"/>
      <c r="P214" s="79"/>
      <c r="Q214" s="79"/>
      <c r="R214" s="79"/>
      <c r="S214" s="79"/>
      <c r="T214" s="79"/>
      <c r="U214" s="79"/>
    </row>
    <row r="215" spans="1:21" s="50" customFormat="1" ht="109.5" customHeight="1">
      <c r="A215" s="434"/>
      <c r="B215" s="457"/>
      <c r="C215" s="257" t="s">
        <v>72</v>
      </c>
      <c r="D215" s="103" t="s">
        <v>126</v>
      </c>
      <c r="E215" s="200">
        <f t="shared" si="37"/>
        <v>35000</v>
      </c>
      <c r="F215" s="113">
        <v>35000</v>
      </c>
      <c r="G215" s="86"/>
      <c r="H215" s="201">
        <f t="shared" si="38"/>
        <v>35000</v>
      </c>
      <c r="I215" s="114">
        <v>35000</v>
      </c>
      <c r="J215" s="89"/>
      <c r="K215" s="202">
        <f t="shared" si="39"/>
        <v>39457.81</v>
      </c>
      <c r="L215" s="116">
        <v>39457.81</v>
      </c>
      <c r="M215" s="91"/>
      <c r="N215" s="35">
        <f t="shared" si="31"/>
        <v>1.1273659999999999</v>
      </c>
      <c r="O215" s="49"/>
      <c r="P215" s="49"/>
      <c r="Q215" s="49"/>
      <c r="R215" s="49"/>
      <c r="S215" s="49"/>
      <c r="T215" s="49"/>
      <c r="U215" s="49"/>
    </row>
    <row r="216" spans="1:21" s="50" customFormat="1" ht="29.25" customHeight="1">
      <c r="A216" s="434"/>
      <c r="B216" s="458"/>
      <c r="C216" s="102" t="s">
        <v>74</v>
      </c>
      <c r="D216" s="138" t="s">
        <v>132</v>
      </c>
      <c r="E216" s="200">
        <f t="shared" si="37"/>
        <v>15000</v>
      </c>
      <c r="F216" s="113">
        <v>15000</v>
      </c>
      <c r="G216" s="120"/>
      <c r="H216" s="201">
        <f t="shared" si="38"/>
        <v>15000</v>
      </c>
      <c r="I216" s="114">
        <v>15000</v>
      </c>
      <c r="J216" s="121"/>
      <c r="K216" s="202">
        <f t="shared" si="39"/>
        <v>20724.5</v>
      </c>
      <c r="L216" s="116">
        <v>20724.5</v>
      </c>
      <c r="M216" s="122"/>
      <c r="N216" s="35">
        <f t="shared" si="31"/>
        <v>1.3816333333333333</v>
      </c>
      <c r="O216" s="49"/>
      <c r="P216" s="49"/>
      <c r="Q216" s="49"/>
      <c r="R216" s="49"/>
      <c r="S216" s="49"/>
      <c r="T216" s="49"/>
      <c r="U216" s="49"/>
    </row>
    <row r="217" spans="1:21" s="50" customFormat="1" ht="40.5" customHeight="1">
      <c r="A217" s="434"/>
      <c r="B217" s="458"/>
      <c r="C217" s="102" t="s">
        <v>73</v>
      </c>
      <c r="D217" s="103" t="s">
        <v>128</v>
      </c>
      <c r="E217" s="200">
        <f t="shared" si="37"/>
        <v>22000</v>
      </c>
      <c r="F217" s="113">
        <v>22000</v>
      </c>
      <c r="G217" s="120"/>
      <c r="H217" s="201">
        <f t="shared" si="38"/>
        <v>22000</v>
      </c>
      <c r="I217" s="114">
        <v>22000</v>
      </c>
      <c r="J217" s="121"/>
      <c r="K217" s="202">
        <f t="shared" si="39"/>
        <v>4419.59</v>
      </c>
      <c r="L217" s="116">
        <v>4419.59</v>
      </c>
      <c r="M217" s="122"/>
      <c r="N217" s="35">
        <f t="shared" si="31"/>
        <v>0.20089045454545454</v>
      </c>
      <c r="O217" s="49"/>
      <c r="P217" s="49"/>
      <c r="Q217" s="49"/>
      <c r="R217" s="49"/>
      <c r="S217" s="49"/>
      <c r="T217" s="49"/>
      <c r="U217" s="49"/>
    </row>
    <row r="218" spans="1:21" s="80" customFormat="1" ht="27.75" customHeight="1">
      <c r="A218" s="434"/>
      <c r="B218" s="11" t="s">
        <v>213</v>
      </c>
      <c r="C218" s="155"/>
      <c r="D218" s="256" t="s">
        <v>214</v>
      </c>
      <c r="E218" s="381">
        <f>SUM(F218:G218)</f>
        <v>0</v>
      </c>
      <c r="F218" s="106">
        <f>SUM(F219:F220)</f>
        <v>0</v>
      </c>
      <c r="G218" s="377">
        <f>SUM(G219:G220)</f>
        <v>0</v>
      </c>
      <c r="H218" s="201">
        <f>SUM(I218:J218)</f>
        <v>6120</v>
      </c>
      <c r="I218" s="107">
        <f>SUM(I219:I220)</f>
        <v>6120</v>
      </c>
      <c r="J218" s="108">
        <f>SUM(J219:J220)</f>
        <v>0</v>
      </c>
      <c r="K218" s="202">
        <f>SUM(L218:M218)</f>
        <v>6342.55</v>
      </c>
      <c r="L218" s="109">
        <f>SUM(L219:L220)</f>
        <v>6342.55</v>
      </c>
      <c r="M218" s="109">
        <f>SUM(M219:M220)</f>
        <v>0</v>
      </c>
      <c r="N218" s="38">
        <f t="shared" si="31"/>
        <v>1.0363643790849673</v>
      </c>
      <c r="O218" s="79"/>
      <c r="P218" s="79"/>
      <c r="Q218" s="79"/>
      <c r="R218" s="79"/>
      <c r="S218" s="79"/>
      <c r="T218" s="79"/>
      <c r="U218" s="79"/>
    </row>
    <row r="219" spans="1:21" s="50" customFormat="1" ht="97.5" customHeight="1">
      <c r="A219" s="435"/>
      <c r="B219" s="457"/>
      <c r="C219" s="129" t="s">
        <v>243</v>
      </c>
      <c r="D219" s="103" t="s">
        <v>244</v>
      </c>
      <c r="E219" s="200">
        <f>SUM(F219:G219)</f>
        <v>0</v>
      </c>
      <c r="F219" s="113">
        <v>0</v>
      </c>
      <c r="G219" s="86"/>
      <c r="H219" s="201">
        <f>SUM(I219:J219)</f>
        <v>0</v>
      </c>
      <c r="I219" s="114">
        <v>0</v>
      </c>
      <c r="J219" s="89"/>
      <c r="K219" s="202">
        <f>SUM(L219:M219)</f>
        <v>221.74</v>
      </c>
      <c r="L219" s="116">
        <v>221.74</v>
      </c>
      <c r="M219" s="91"/>
      <c r="N219" s="35" t="s">
        <v>251</v>
      </c>
      <c r="O219" s="49"/>
      <c r="P219" s="49"/>
      <c r="Q219" s="49"/>
      <c r="R219" s="49"/>
      <c r="S219" s="49"/>
      <c r="T219" s="49"/>
      <c r="U219" s="49"/>
    </row>
    <row r="220" spans="1:21" s="50" customFormat="1" ht="111" customHeight="1">
      <c r="A220" s="435"/>
      <c r="B220" s="458"/>
      <c r="C220" s="149" t="s">
        <v>204</v>
      </c>
      <c r="D220" s="103" t="s">
        <v>219</v>
      </c>
      <c r="E220" s="200">
        <f>SUM(F220:G220)</f>
        <v>0</v>
      </c>
      <c r="F220" s="113">
        <v>0</v>
      </c>
      <c r="G220" s="120"/>
      <c r="H220" s="201">
        <f>SUM(I220:J220)</f>
        <v>6120</v>
      </c>
      <c r="I220" s="114">
        <v>6120</v>
      </c>
      <c r="J220" s="121"/>
      <c r="K220" s="202">
        <f>SUM(L220:M220)</f>
        <v>6120.81</v>
      </c>
      <c r="L220" s="116">
        <v>6120.81</v>
      </c>
      <c r="M220" s="122"/>
      <c r="N220" s="35">
        <f t="shared" si="31"/>
        <v>1.0001323529411765</v>
      </c>
      <c r="O220" s="49"/>
      <c r="P220" s="49"/>
      <c r="Q220" s="49"/>
      <c r="R220" s="49"/>
      <c r="S220" s="49"/>
      <c r="T220" s="49"/>
      <c r="U220" s="49"/>
    </row>
    <row r="221" spans="1:21" s="80" customFormat="1" ht="37.5" customHeight="1">
      <c r="A221" s="110"/>
      <c r="B221" s="11" t="s">
        <v>215</v>
      </c>
      <c r="C221" s="155"/>
      <c r="D221" s="256" t="s">
        <v>214</v>
      </c>
      <c r="E221" s="381">
        <f>SUM(F221:G221)</f>
        <v>0</v>
      </c>
      <c r="F221" s="106">
        <f>SUM(F222:F222)</f>
        <v>0</v>
      </c>
      <c r="G221" s="377">
        <f>SUM(G222:G222)</f>
        <v>0</v>
      </c>
      <c r="H221" s="201">
        <f>SUM(I221:J221)</f>
        <v>1000</v>
      </c>
      <c r="I221" s="107">
        <f>SUM(I222:I222)</f>
        <v>1000</v>
      </c>
      <c r="J221" s="108">
        <f>SUM(J222:J222)</f>
        <v>0</v>
      </c>
      <c r="K221" s="202">
        <f>SUM(L221:M221)</f>
        <v>1000</v>
      </c>
      <c r="L221" s="109">
        <f>SUM(L222:L222)</f>
        <v>1000</v>
      </c>
      <c r="M221" s="109">
        <f>SUM(M222:M222)</f>
        <v>0</v>
      </c>
      <c r="N221" s="38">
        <f t="shared" si="31"/>
        <v>1</v>
      </c>
      <c r="O221" s="79"/>
      <c r="P221" s="79"/>
      <c r="Q221" s="79"/>
      <c r="R221" s="79"/>
      <c r="S221" s="79"/>
      <c r="T221" s="79"/>
      <c r="U221" s="79"/>
    </row>
    <row r="222" spans="1:21" s="50" customFormat="1" ht="33.75" customHeight="1" thickBot="1">
      <c r="A222" s="258"/>
      <c r="B222" s="130"/>
      <c r="C222" s="154" t="s">
        <v>73</v>
      </c>
      <c r="D222" s="95" t="s">
        <v>128</v>
      </c>
      <c r="E222" s="259">
        <f>SUM(F222:G222)</f>
        <v>0</v>
      </c>
      <c r="F222" s="260">
        <v>0</v>
      </c>
      <c r="G222" s="222"/>
      <c r="H222" s="261">
        <f>SUM(I222:J222)</f>
        <v>1000</v>
      </c>
      <c r="I222" s="98">
        <v>1000</v>
      </c>
      <c r="J222" s="225"/>
      <c r="K222" s="262">
        <f>SUM(L222:M222)</f>
        <v>1000</v>
      </c>
      <c r="L222" s="263">
        <v>1000</v>
      </c>
      <c r="M222" s="228"/>
      <c r="N222" s="35">
        <f t="shared" si="31"/>
        <v>1</v>
      </c>
      <c r="O222" s="49"/>
      <c r="P222" s="49"/>
      <c r="Q222" s="49"/>
      <c r="R222" s="49"/>
      <c r="S222" s="49"/>
      <c r="T222" s="49"/>
      <c r="U222" s="49"/>
    </row>
    <row r="223" spans="1:68" s="264" customFormat="1" ht="55.5" customHeight="1" thickBot="1">
      <c r="A223" s="454" t="s">
        <v>97</v>
      </c>
      <c r="B223" s="455"/>
      <c r="C223" s="455"/>
      <c r="D223" s="456"/>
      <c r="E223" s="337">
        <f>E5+E17+E31+E40+E55+E62+E66+E99+E110+E147+E150+E179+E185+E190+E197+E213</f>
        <v>44482719</v>
      </c>
      <c r="F223" s="337">
        <f>F5+F17+F31+F40+F55+F62+F66+F99+F110+F147+F150+F179+F185+F190+F197+F213</f>
        <v>42446719</v>
      </c>
      <c r="G223" s="337">
        <f>G5+G17+G31+G40+G55+G62+G66+G99+G110+G147+G150+G179+G185+G190+G197+G213</f>
        <v>2036000</v>
      </c>
      <c r="H223" s="30">
        <f>H5+H13+H17+H31+H40+H55+H62+H66+H99+H110+H147+H150+H179+H185+H190+H197+H213</f>
        <v>48293783.54</v>
      </c>
      <c r="I223" s="30">
        <f>I5+I13+I17+I31+I40+I55+I62+I66+I99+I110+I147+I150+I179+I185+I190+I197+I213</f>
        <v>45636742.48</v>
      </c>
      <c r="J223" s="30">
        <f>J5+J13+J17+J31+J40+J55+J62+J66+J99+J110+J147+J150+J179+J185+J190+J197+J213</f>
        <v>2657041.06</v>
      </c>
      <c r="K223" s="14">
        <f>K5+K13+K17+K31+K40+K55+K62+K66+K99+K110+K147+K150+K179+K185+K190+K197+K213</f>
        <v>47069378.73000001</v>
      </c>
      <c r="L223" s="14">
        <f>L5+L13+L17+L31+L40+L55+L62+L66+L99+L110+L147+L150+L179+L185+L190+L197+L213</f>
        <v>45870564.220000006</v>
      </c>
      <c r="M223" s="14">
        <f>M5+M17+M31+M40+M55+M62+M66+M99+M110+M147+M150+M179+M185+M190+M197+M213</f>
        <v>1198814.51</v>
      </c>
      <c r="N223" s="40">
        <f t="shared" si="31"/>
        <v>0.9746467408380655</v>
      </c>
      <c r="O223" s="79"/>
      <c r="P223" s="79"/>
      <c r="Q223" s="79"/>
      <c r="R223" s="79"/>
      <c r="S223" s="79"/>
      <c r="T223" s="79"/>
      <c r="U223" s="79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</row>
    <row r="224" spans="1:21" s="50" customFormat="1" ht="18">
      <c r="A224" s="265"/>
      <c r="B224" s="266"/>
      <c r="C224" s="267"/>
      <c r="D224" s="274"/>
      <c r="E224" s="269"/>
      <c r="F224" s="269"/>
      <c r="G224" s="269"/>
      <c r="H224" s="270"/>
      <c r="I224" s="271"/>
      <c r="J224" s="271"/>
      <c r="K224" s="272"/>
      <c r="L224" s="273"/>
      <c r="M224" s="273"/>
      <c r="N224" s="268"/>
      <c r="O224" s="49"/>
      <c r="P224" s="49"/>
      <c r="Q224" s="49"/>
      <c r="R224" s="49"/>
      <c r="S224" s="49"/>
      <c r="T224" s="49"/>
      <c r="U224" s="49"/>
    </row>
    <row r="225" spans="1:21" s="50" customFormat="1" ht="27.75" customHeight="1">
      <c r="A225" s="265"/>
      <c r="B225" s="452"/>
      <c r="C225" s="453"/>
      <c r="D225" s="275"/>
      <c r="E225" s="276"/>
      <c r="F225" s="276"/>
      <c r="G225" s="276"/>
      <c r="H225" s="277"/>
      <c r="I225" s="278"/>
      <c r="J225" s="278"/>
      <c r="K225" s="279"/>
      <c r="L225" s="280"/>
      <c r="M225" s="280"/>
      <c r="N225" s="268"/>
      <c r="O225" s="49"/>
      <c r="P225" s="49"/>
      <c r="Q225" s="49"/>
      <c r="R225" s="49"/>
      <c r="S225" s="49"/>
      <c r="T225" s="49"/>
      <c r="U225" s="49"/>
    </row>
    <row r="226" spans="1:21" s="50" customFormat="1" ht="18.75">
      <c r="A226" s="265"/>
      <c r="B226" s="266"/>
      <c r="C226" s="267"/>
      <c r="D226" s="274"/>
      <c r="E226" s="276"/>
      <c r="F226" s="276"/>
      <c r="G226" s="276"/>
      <c r="H226" s="325"/>
      <c r="I226" s="325"/>
      <c r="J226" s="325"/>
      <c r="K226" s="339"/>
      <c r="L226" s="325"/>
      <c r="M226" s="325"/>
      <c r="N226" s="268"/>
      <c r="O226" s="49"/>
      <c r="P226" s="49"/>
      <c r="Q226" s="49"/>
      <c r="R226" s="49"/>
      <c r="S226" s="49"/>
      <c r="T226" s="49"/>
      <c r="U226" s="49"/>
    </row>
    <row r="227" spans="1:21" s="50" customFormat="1" ht="18">
      <c r="A227" s="265"/>
      <c r="B227" s="266"/>
      <c r="C227" s="267"/>
      <c r="D227" s="281"/>
      <c r="E227" s="276"/>
      <c r="F227" s="276"/>
      <c r="G227" s="276"/>
      <c r="H227" s="277"/>
      <c r="I227" s="278"/>
      <c r="J227" s="278"/>
      <c r="K227" s="279"/>
      <c r="L227" s="280"/>
      <c r="M227" s="280"/>
      <c r="N227" s="268"/>
      <c r="O227" s="49"/>
      <c r="P227" s="49"/>
      <c r="Q227" s="49"/>
      <c r="R227" s="49"/>
      <c r="S227" s="49"/>
      <c r="T227" s="49"/>
      <c r="U227" s="49"/>
    </row>
    <row r="228" spans="1:21" s="50" customFormat="1" ht="18">
      <c r="A228" s="265"/>
      <c r="B228" s="266"/>
      <c r="C228" s="267"/>
      <c r="D228" s="282"/>
      <c r="E228" s="275"/>
      <c r="F228" s="275"/>
      <c r="G228" s="275"/>
      <c r="H228" s="283"/>
      <c r="I228" s="284"/>
      <c r="J228" s="284"/>
      <c r="K228" s="285"/>
      <c r="L228" s="286"/>
      <c r="M228" s="286"/>
      <c r="N228" s="268"/>
      <c r="O228" s="49"/>
      <c r="P228" s="49"/>
      <c r="Q228" s="49"/>
      <c r="R228" s="49"/>
      <c r="S228" s="49"/>
      <c r="T228" s="49"/>
      <c r="U228" s="49"/>
    </row>
    <row r="229" spans="1:21" s="50" customFormat="1" ht="18">
      <c r="A229" s="265"/>
      <c r="B229" s="266"/>
      <c r="C229" s="267"/>
      <c r="D229" s="282"/>
      <c r="E229" s="276"/>
      <c r="F229" s="276"/>
      <c r="G229" s="276"/>
      <c r="H229" s="277"/>
      <c r="I229" s="278"/>
      <c r="J229" s="278"/>
      <c r="K229" s="279"/>
      <c r="L229" s="280"/>
      <c r="M229" s="280"/>
      <c r="N229" s="268"/>
      <c r="O229" s="49"/>
      <c r="P229" s="49"/>
      <c r="Q229" s="49"/>
      <c r="R229" s="49"/>
      <c r="S229" s="49"/>
      <c r="T229" s="49"/>
      <c r="U229" s="49"/>
    </row>
    <row r="230" spans="1:21" s="50" customFormat="1" ht="18">
      <c r="A230" s="265"/>
      <c r="B230" s="266"/>
      <c r="C230" s="267"/>
      <c r="D230" s="274"/>
      <c r="E230" s="276"/>
      <c r="F230" s="276"/>
      <c r="G230" s="276"/>
      <c r="H230" s="277"/>
      <c r="I230" s="278"/>
      <c r="J230" s="278"/>
      <c r="K230" s="279"/>
      <c r="L230" s="280"/>
      <c r="M230" s="280"/>
      <c r="N230" s="268"/>
      <c r="O230" s="49"/>
      <c r="P230" s="49"/>
      <c r="Q230" s="49"/>
      <c r="R230" s="49"/>
      <c r="S230" s="49"/>
      <c r="T230" s="49"/>
      <c r="U230" s="49"/>
    </row>
    <row r="231" spans="1:21" s="50" customFormat="1" ht="18">
      <c r="A231" s="265"/>
      <c r="B231" s="266"/>
      <c r="C231" s="267"/>
      <c r="D231" s="282"/>
      <c r="E231" s="276"/>
      <c r="F231" s="276"/>
      <c r="G231" s="276"/>
      <c r="H231" s="277"/>
      <c r="I231" s="278"/>
      <c r="J231" s="278"/>
      <c r="K231" s="279"/>
      <c r="L231" s="280"/>
      <c r="M231" s="280"/>
      <c r="N231" s="268"/>
      <c r="O231" s="49"/>
      <c r="P231" s="49"/>
      <c r="Q231" s="49"/>
      <c r="R231" s="49"/>
      <c r="S231" s="49"/>
      <c r="T231" s="49"/>
      <c r="U231" s="49"/>
    </row>
    <row r="232" spans="1:21" s="50" customFormat="1" ht="18">
      <c r="A232" s="265"/>
      <c r="B232" s="266"/>
      <c r="C232" s="267"/>
      <c r="D232" s="287"/>
      <c r="E232" s="276"/>
      <c r="F232" s="276"/>
      <c r="G232" s="276"/>
      <c r="H232" s="277"/>
      <c r="I232" s="278"/>
      <c r="J232" s="278"/>
      <c r="K232" s="279"/>
      <c r="L232" s="280"/>
      <c r="M232" s="280"/>
      <c r="N232" s="268"/>
      <c r="O232" s="49"/>
      <c r="P232" s="49"/>
      <c r="Q232" s="49"/>
      <c r="R232" s="49"/>
      <c r="S232" s="49"/>
      <c r="T232" s="49"/>
      <c r="U232" s="49"/>
    </row>
    <row r="233" spans="1:21" s="50" customFormat="1" ht="18">
      <c r="A233" s="265"/>
      <c r="B233" s="266"/>
      <c r="C233" s="267"/>
      <c r="D233" s="287"/>
      <c r="E233" s="276"/>
      <c r="F233" s="276"/>
      <c r="G233" s="276"/>
      <c r="H233" s="277"/>
      <c r="I233" s="278"/>
      <c r="J233" s="278"/>
      <c r="K233" s="279"/>
      <c r="L233" s="280"/>
      <c r="M233" s="280"/>
      <c r="N233" s="268"/>
      <c r="O233" s="49"/>
      <c r="P233" s="49"/>
      <c r="Q233" s="49"/>
      <c r="R233" s="49"/>
      <c r="S233" s="49"/>
      <c r="T233" s="49"/>
      <c r="U233" s="49"/>
    </row>
    <row r="234" spans="1:21" s="50" customFormat="1" ht="18">
      <c r="A234" s="265"/>
      <c r="B234" s="266"/>
      <c r="C234" s="267"/>
      <c r="D234" s="287"/>
      <c r="E234" s="276"/>
      <c r="F234" s="276"/>
      <c r="G234" s="276"/>
      <c r="H234" s="277"/>
      <c r="I234" s="278"/>
      <c r="J234" s="278"/>
      <c r="K234" s="279"/>
      <c r="L234" s="280"/>
      <c r="M234" s="280"/>
      <c r="N234" s="268"/>
      <c r="O234" s="49"/>
      <c r="P234" s="49"/>
      <c r="Q234" s="49"/>
      <c r="R234" s="49"/>
      <c r="S234" s="49"/>
      <c r="T234" s="49"/>
      <c r="U234" s="49"/>
    </row>
    <row r="235" spans="1:21" s="50" customFormat="1" ht="18">
      <c r="A235" s="265"/>
      <c r="B235" s="266"/>
      <c r="C235" s="267"/>
      <c r="D235" s="287"/>
      <c r="E235" s="276"/>
      <c r="F235" s="276"/>
      <c r="G235" s="276"/>
      <c r="H235" s="277"/>
      <c r="I235" s="278"/>
      <c r="J235" s="278"/>
      <c r="K235" s="279"/>
      <c r="L235" s="280"/>
      <c r="M235" s="280"/>
      <c r="N235" s="268"/>
      <c r="O235" s="49"/>
      <c r="P235" s="49"/>
      <c r="Q235" s="49"/>
      <c r="R235" s="49"/>
      <c r="S235" s="49"/>
      <c r="T235" s="49"/>
      <c r="U235" s="49"/>
    </row>
    <row r="236" spans="1:21" s="50" customFormat="1" ht="18">
      <c r="A236" s="265"/>
      <c r="B236" s="266"/>
      <c r="C236" s="267"/>
      <c r="D236" s="287"/>
      <c r="E236" s="276"/>
      <c r="F236" s="276"/>
      <c r="G236" s="276"/>
      <c r="H236" s="277"/>
      <c r="I236" s="278"/>
      <c r="J236" s="278"/>
      <c r="K236" s="279"/>
      <c r="L236" s="280"/>
      <c r="M236" s="280"/>
      <c r="N236" s="268"/>
      <c r="O236" s="49"/>
      <c r="P236" s="49"/>
      <c r="Q236" s="49"/>
      <c r="R236" s="49"/>
      <c r="S236" s="49"/>
      <c r="T236" s="49"/>
      <c r="U236" s="49"/>
    </row>
    <row r="237" spans="1:21" s="50" customFormat="1" ht="18">
      <c r="A237" s="265"/>
      <c r="B237" s="266"/>
      <c r="C237" s="267"/>
      <c r="D237" s="287"/>
      <c r="E237" s="276"/>
      <c r="F237" s="276"/>
      <c r="G237" s="276"/>
      <c r="H237" s="277"/>
      <c r="I237" s="278"/>
      <c r="J237" s="278"/>
      <c r="K237" s="279"/>
      <c r="L237" s="280"/>
      <c r="M237" s="280"/>
      <c r="N237" s="268"/>
      <c r="O237" s="49"/>
      <c r="P237" s="49"/>
      <c r="Q237" s="49"/>
      <c r="R237" s="49"/>
      <c r="S237" s="49"/>
      <c r="T237" s="49"/>
      <c r="U237" s="49"/>
    </row>
    <row r="238" spans="1:21" s="50" customFormat="1" ht="18">
      <c r="A238" s="265"/>
      <c r="B238" s="266"/>
      <c r="C238" s="267"/>
      <c r="D238" s="287"/>
      <c r="E238" s="276"/>
      <c r="F238" s="276"/>
      <c r="G238" s="276"/>
      <c r="H238" s="277"/>
      <c r="I238" s="278"/>
      <c r="J238" s="278"/>
      <c r="K238" s="279"/>
      <c r="L238" s="280"/>
      <c r="M238" s="280"/>
      <c r="N238" s="268"/>
      <c r="O238" s="49"/>
      <c r="P238" s="49"/>
      <c r="Q238" s="49"/>
      <c r="R238" s="49"/>
      <c r="S238" s="49"/>
      <c r="T238" s="49"/>
      <c r="U238" s="49"/>
    </row>
    <row r="239" spans="1:21" s="50" customFormat="1" ht="18">
      <c r="A239" s="265"/>
      <c r="B239" s="266"/>
      <c r="C239" s="267"/>
      <c r="D239" s="287"/>
      <c r="E239" s="276"/>
      <c r="F239" s="276"/>
      <c r="G239" s="276"/>
      <c r="H239" s="277"/>
      <c r="I239" s="278"/>
      <c r="J239" s="278"/>
      <c r="K239" s="279"/>
      <c r="L239" s="280"/>
      <c r="M239" s="280"/>
      <c r="N239" s="268"/>
      <c r="O239" s="49"/>
      <c r="P239" s="49"/>
      <c r="Q239" s="49"/>
      <c r="R239" s="49"/>
      <c r="S239" s="49"/>
      <c r="T239" s="49"/>
      <c r="U239" s="49"/>
    </row>
    <row r="240" spans="1:21" s="50" customFormat="1" ht="18">
      <c r="A240" s="265"/>
      <c r="B240" s="266"/>
      <c r="C240" s="267"/>
      <c r="D240" s="287"/>
      <c r="E240" s="276"/>
      <c r="F240" s="276"/>
      <c r="G240" s="276"/>
      <c r="H240" s="277"/>
      <c r="I240" s="278"/>
      <c r="J240" s="278"/>
      <c r="K240" s="279"/>
      <c r="L240" s="280"/>
      <c r="M240" s="280"/>
      <c r="N240" s="268"/>
      <c r="O240" s="49"/>
      <c r="P240" s="49"/>
      <c r="Q240" s="49"/>
      <c r="R240" s="49"/>
      <c r="S240" s="49"/>
      <c r="T240" s="49"/>
      <c r="U240" s="49"/>
    </row>
    <row r="241" spans="1:21" s="50" customFormat="1" ht="18">
      <c r="A241" s="265"/>
      <c r="B241" s="266"/>
      <c r="C241" s="267"/>
      <c r="D241" s="287"/>
      <c r="E241" s="276"/>
      <c r="F241" s="276"/>
      <c r="G241" s="276"/>
      <c r="H241" s="277"/>
      <c r="I241" s="278"/>
      <c r="J241" s="278"/>
      <c r="K241" s="279"/>
      <c r="L241" s="280"/>
      <c r="M241" s="280"/>
      <c r="N241" s="268"/>
      <c r="O241" s="49"/>
      <c r="P241" s="49"/>
      <c r="Q241" s="49"/>
      <c r="R241" s="49"/>
      <c r="S241" s="49"/>
      <c r="T241" s="49"/>
      <c r="U241" s="49"/>
    </row>
    <row r="242" spans="1:21" s="50" customFormat="1" ht="18">
      <c r="A242" s="265"/>
      <c r="B242" s="266"/>
      <c r="C242" s="267"/>
      <c r="D242" s="287"/>
      <c r="E242" s="276"/>
      <c r="F242" s="276"/>
      <c r="G242" s="276"/>
      <c r="H242" s="277"/>
      <c r="I242" s="278"/>
      <c r="J242" s="278"/>
      <c r="K242" s="279"/>
      <c r="L242" s="280"/>
      <c r="M242" s="280"/>
      <c r="N242" s="268"/>
      <c r="O242" s="49"/>
      <c r="P242" s="49"/>
      <c r="Q242" s="49"/>
      <c r="R242" s="49"/>
      <c r="S242" s="49"/>
      <c r="T242" s="49"/>
      <c r="U242" s="49"/>
    </row>
    <row r="243" spans="1:21" s="50" customFormat="1" ht="18">
      <c r="A243" s="265"/>
      <c r="B243" s="266"/>
      <c r="C243" s="267"/>
      <c r="D243" s="287"/>
      <c r="E243" s="276"/>
      <c r="F243" s="276"/>
      <c r="G243" s="276"/>
      <c r="H243" s="277"/>
      <c r="I243" s="278"/>
      <c r="J243" s="278"/>
      <c r="K243" s="279"/>
      <c r="L243" s="280"/>
      <c r="M243" s="280"/>
      <c r="N243" s="268"/>
      <c r="O243" s="49"/>
      <c r="P243" s="49"/>
      <c r="Q243" s="49"/>
      <c r="R243" s="49"/>
      <c r="S243" s="49"/>
      <c r="T243" s="49"/>
      <c r="U243" s="49"/>
    </row>
    <row r="244" spans="1:21" s="50" customFormat="1" ht="18">
      <c r="A244" s="265"/>
      <c r="B244" s="266"/>
      <c r="C244" s="267"/>
      <c r="D244" s="287"/>
      <c r="E244" s="276"/>
      <c r="F244" s="276"/>
      <c r="G244" s="276"/>
      <c r="H244" s="277"/>
      <c r="I244" s="278"/>
      <c r="J244" s="278"/>
      <c r="K244" s="279"/>
      <c r="L244" s="280"/>
      <c r="M244" s="280"/>
      <c r="N244" s="268"/>
      <c r="O244" s="49"/>
      <c r="P244" s="49"/>
      <c r="Q244" s="49"/>
      <c r="R244" s="49"/>
      <c r="S244" s="49"/>
      <c r="T244" s="49"/>
      <c r="U244" s="49"/>
    </row>
    <row r="245" spans="1:21" s="50" customFormat="1" ht="18">
      <c r="A245" s="265"/>
      <c r="B245" s="266"/>
      <c r="C245" s="267"/>
      <c r="D245" s="287"/>
      <c r="E245" s="276"/>
      <c r="F245" s="276"/>
      <c r="G245" s="276"/>
      <c r="H245" s="277"/>
      <c r="I245" s="278"/>
      <c r="J245" s="278"/>
      <c r="K245" s="279"/>
      <c r="L245" s="280"/>
      <c r="M245" s="280"/>
      <c r="N245" s="268"/>
      <c r="O245" s="49"/>
      <c r="P245" s="49"/>
      <c r="Q245" s="49"/>
      <c r="R245" s="49"/>
      <c r="S245" s="49"/>
      <c r="T245" s="49"/>
      <c r="U245" s="49"/>
    </row>
    <row r="246" spans="1:21" s="50" customFormat="1" ht="18">
      <c r="A246" s="265"/>
      <c r="B246" s="266"/>
      <c r="C246" s="267"/>
      <c r="D246" s="287"/>
      <c r="E246" s="276"/>
      <c r="F246" s="276"/>
      <c r="G246" s="276"/>
      <c r="H246" s="277"/>
      <c r="I246" s="278"/>
      <c r="J246" s="278"/>
      <c r="K246" s="279"/>
      <c r="L246" s="280"/>
      <c r="M246" s="280"/>
      <c r="N246" s="268"/>
      <c r="O246" s="49"/>
      <c r="P246" s="49"/>
      <c r="Q246" s="49"/>
      <c r="R246" s="49"/>
      <c r="S246" s="49"/>
      <c r="T246" s="49"/>
      <c r="U246" s="49"/>
    </row>
    <row r="247" spans="1:21" s="50" customFormat="1" ht="18">
      <c r="A247" s="265"/>
      <c r="B247" s="266"/>
      <c r="C247" s="267"/>
      <c r="D247" s="287"/>
      <c r="E247" s="276"/>
      <c r="F247" s="276"/>
      <c r="G247" s="276"/>
      <c r="H247" s="277"/>
      <c r="I247" s="278"/>
      <c r="J247" s="278"/>
      <c r="K247" s="279"/>
      <c r="L247" s="280"/>
      <c r="M247" s="280"/>
      <c r="N247" s="268"/>
      <c r="O247" s="49"/>
      <c r="P247" s="49"/>
      <c r="Q247" s="49"/>
      <c r="R247" s="49"/>
      <c r="S247" s="49"/>
      <c r="T247" s="49"/>
      <c r="U247" s="49"/>
    </row>
    <row r="248" spans="1:21" s="50" customFormat="1" ht="18">
      <c r="A248" s="265"/>
      <c r="B248" s="266"/>
      <c r="C248" s="267"/>
      <c r="D248" s="287"/>
      <c r="E248" s="276"/>
      <c r="F248" s="276"/>
      <c r="G248" s="276"/>
      <c r="H248" s="277"/>
      <c r="I248" s="278"/>
      <c r="J248" s="278"/>
      <c r="K248" s="279"/>
      <c r="L248" s="280"/>
      <c r="M248" s="280"/>
      <c r="N248" s="268"/>
      <c r="O248" s="49"/>
      <c r="P248" s="49"/>
      <c r="Q248" s="49"/>
      <c r="R248" s="49"/>
      <c r="S248" s="49"/>
      <c r="T248" s="49"/>
      <c r="U248" s="49"/>
    </row>
    <row r="249" spans="1:21" s="50" customFormat="1" ht="18">
      <c r="A249" s="265"/>
      <c r="B249" s="266"/>
      <c r="C249" s="267"/>
      <c r="D249" s="287"/>
      <c r="E249" s="276"/>
      <c r="F249" s="276"/>
      <c r="G249" s="276"/>
      <c r="H249" s="277"/>
      <c r="I249" s="278"/>
      <c r="J249" s="278"/>
      <c r="K249" s="279"/>
      <c r="L249" s="280"/>
      <c r="M249" s="280"/>
      <c r="N249" s="268"/>
      <c r="O249" s="49"/>
      <c r="P249" s="49"/>
      <c r="Q249" s="49"/>
      <c r="R249" s="49"/>
      <c r="S249" s="49"/>
      <c r="T249" s="49"/>
      <c r="U249" s="49"/>
    </row>
    <row r="250" spans="1:21" s="50" customFormat="1" ht="18">
      <c r="A250" s="265"/>
      <c r="B250" s="266"/>
      <c r="C250" s="267"/>
      <c r="D250" s="287"/>
      <c r="E250" s="276"/>
      <c r="F250" s="276"/>
      <c r="G250" s="276"/>
      <c r="H250" s="277"/>
      <c r="I250" s="278"/>
      <c r="J250" s="278"/>
      <c r="K250" s="279"/>
      <c r="L250" s="280"/>
      <c r="M250" s="280"/>
      <c r="N250" s="268"/>
      <c r="O250" s="49"/>
      <c r="P250" s="49"/>
      <c r="Q250" s="49"/>
      <c r="R250" s="49"/>
      <c r="S250" s="49"/>
      <c r="T250" s="49"/>
      <c r="U250" s="49"/>
    </row>
    <row r="251" spans="1:21" s="50" customFormat="1" ht="18">
      <c r="A251" s="265"/>
      <c r="B251" s="266"/>
      <c r="C251" s="267"/>
      <c r="D251" s="287"/>
      <c r="E251" s="276"/>
      <c r="F251" s="276"/>
      <c r="G251" s="276"/>
      <c r="H251" s="277"/>
      <c r="I251" s="278"/>
      <c r="J251" s="278"/>
      <c r="K251" s="279"/>
      <c r="L251" s="280"/>
      <c r="M251" s="280"/>
      <c r="N251" s="268"/>
      <c r="O251" s="49"/>
      <c r="P251" s="49"/>
      <c r="Q251" s="49"/>
      <c r="R251" s="49"/>
      <c r="S251" s="49"/>
      <c r="T251" s="49"/>
      <c r="U251" s="49"/>
    </row>
    <row r="252" spans="1:21" s="50" customFormat="1" ht="18">
      <c r="A252" s="265"/>
      <c r="B252" s="266"/>
      <c r="C252" s="267"/>
      <c r="D252" s="287"/>
      <c r="E252" s="276"/>
      <c r="F252" s="276"/>
      <c r="G252" s="276"/>
      <c r="H252" s="277"/>
      <c r="I252" s="278"/>
      <c r="J252" s="278"/>
      <c r="K252" s="279"/>
      <c r="L252" s="280"/>
      <c r="M252" s="280"/>
      <c r="N252" s="268"/>
      <c r="O252" s="49"/>
      <c r="P252" s="49"/>
      <c r="Q252" s="49"/>
      <c r="R252" s="49"/>
      <c r="S252" s="49"/>
      <c r="T252" s="49"/>
      <c r="U252" s="49"/>
    </row>
    <row r="253" spans="1:21" s="50" customFormat="1" ht="18">
      <c r="A253" s="265"/>
      <c r="B253" s="266"/>
      <c r="C253" s="267"/>
      <c r="D253" s="287"/>
      <c r="E253" s="276"/>
      <c r="F253" s="276"/>
      <c r="G253" s="276"/>
      <c r="H253" s="277"/>
      <c r="I253" s="278"/>
      <c r="J253" s="278"/>
      <c r="K253" s="279"/>
      <c r="L253" s="280"/>
      <c r="M253" s="280"/>
      <c r="N253" s="268"/>
      <c r="O253" s="49"/>
      <c r="P253" s="49"/>
      <c r="Q253" s="49"/>
      <c r="R253" s="49"/>
      <c r="S253" s="49"/>
      <c r="T253" s="49"/>
      <c r="U253" s="49"/>
    </row>
    <row r="254" spans="1:21" s="50" customFormat="1" ht="18">
      <c r="A254" s="265"/>
      <c r="B254" s="266"/>
      <c r="C254" s="267"/>
      <c r="D254" s="287"/>
      <c r="E254" s="276"/>
      <c r="F254" s="276"/>
      <c r="G254" s="276"/>
      <c r="H254" s="277"/>
      <c r="I254" s="278"/>
      <c r="J254" s="278"/>
      <c r="K254" s="279"/>
      <c r="L254" s="280"/>
      <c r="M254" s="280"/>
      <c r="N254" s="268"/>
      <c r="O254" s="49"/>
      <c r="P254" s="49"/>
      <c r="Q254" s="49"/>
      <c r="R254" s="49"/>
      <c r="S254" s="49"/>
      <c r="T254" s="49"/>
      <c r="U254" s="49"/>
    </row>
    <row r="255" spans="1:21" s="50" customFormat="1" ht="18">
      <c r="A255" s="265"/>
      <c r="B255" s="266"/>
      <c r="C255" s="267"/>
      <c r="D255" s="287"/>
      <c r="E255" s="276"/>
      <c r="F255" s="276"/>
      <c r="G255" s="276"/>
      <c r="H255" s="277"/>
      <c r="I255" s="278"/>
      <c r="J255" s="278"/>
      <c r="K255" s="279"/>
      <c r="L255" s="280"/>
      <c r="M255" s="280"/>
      <c r="N255" s="268"/>
      <c r="O255" s="49"/>
      <c r="P255" s="49"/>
      <c r="Q255" s="49"/>
      <c r="R255" s="49"/>
      <c r="S255" s="49"/>
      <c r="T255" s="49"/>
      <c r="U255" s="49"/>
    </row>
    <row r="256" spans="1:21" s="50" customFormat="1" ht="18">
      <c r="A256" s="265"/>
      <c r="B256" s="266"/>
      <c r="C256" s="267"/>
      <c r="D256" s="287"/>
      <c r="E256" s="276"/>
      <c r="F256" s="276"/>
      <c r="G256" s="276"/>
      <c r="H256" s="277"/>
      <c r="I256" s="278"/>
      <c r="J256" s="278"/>
      <c r="K256" s="279"/>
      <c r="L256" s="280"/>
      <c r="M256" s="280"/>
      <c r="N256" s="268"/>
      <c r="O256" s="49"/>
      <c r="P256" s="49"/>
      <c r="Q256" s="49"/>
      <c r="R256" s="49"/>
      <c r="S256" s="49"/>
      <c r="T256" s="49"/>
      <c r="U256" s="49"/>
    </row>
    <row r="257" spans="8:10" ht="18">
      <c r="H257" s="291"/>
      <c r="I257" s="292"/>
      <c r="J257" s="292"/>
    </row>
    <row r="258" spans="8:10" ht="18">
      <c r="H258" s="291"/>
      <c r="I258" s="292"/>
      <c r="J258" s="292"/>
    </row>
    <row r="259" spans="8:10" ht="18">
      <c r="H259" s="291"/>
      <c r="I259" s="292"/>
      <c r="J259" s="292"/>
    </row>
    <row r="260" spans="8:10" ht="18">
      <c r="H260" s="291"/>
      <c r="I260" s="292"/>
      <c r="J260" s="292"/>
    </row>
    <row r="261" spans="8:10" ht="18">
      <c r="H261" s="291"/>
      <c r="I261" s="292"/>
      <c r="J261" s="292"/>
    </row>
    <row r="262" spans="8:10" ht="18">
      <c r="H262" s="291"/>
      <c r="I262" s="292"/>
      <c r="J262" s="292"/>
    </row>
  </sheetData>
  <mergeCells count="44">
    <mergeCell ref="D1:F1"/>
    <mergeCell ref="L1:N1"/>
    <mergeCell ref="B173:B175"/>
    <mergeCell ref="A191:A192"/>
    <mergeCell ref="A8:A9"/>
    <mergeCell ref="A23:A29"/>
    <mergeCell ref="B24:B29"/>
    <mergeCell ref="B79:B87"/>
    <mergeCell ref="B89:B91"/>
    <mergeCell ref="A41:A42"/>
    <mergeCell ref="A60:A61"/>
    <mergeCell ref="A56:A57"/>
    <mergeCell ref="B225:C225"/>
    <mergeCell ref="A223:D223"/>
    <mergeCell ref="A200:A206"/>
    <mergeCell ref="B215:B217"/>
    <mergeCell ref="A218:A220"/>
    <mergeCell ref="B219:B220"/>
    <mergeCell ref="A214:A217"/>
    <mergeCell ref="A195:A196"/>
    <mergeCell ref="A156:A178"/>
    <mergeCell ref="B112:B117"/>
    <mergeCell ref="A100:A109"/>
    <mergeCell ref="A67:A96"/>
    <mergeCell ref="L2:M2"/>
    <mergeCell ref="H2:H3"/>
    <mergeCell ref="I2:J2"/>
    <mergeCell ref="A2:A3"/>
    <mergeCell ref="C2:C3"/>
    <mergeCell ref="B2:B3"/>
    <mergeCell ref="F2:G2"/>
    <mergeCell ref="E2:E3"/>
    <mergeCell ref="D2:D3"/>
    <mergeCell ref="K2:K3"/>
    <mergeCell ref="A193:A194"/>
    <mergeCell ref="A14:A16"/>
    <mergeCell ref="B36:B39"/>
    <mergeCell ref="A6:A7"/>
    <mergeCell ref="A63:A65"/>
    <mergeCell ref="A35:A39"/>
    <mergeCell ref="A58:A59"/>
    <mergeCell ref="B95:B96"/>
    <mergeCell ref="B71:B77"/>
    <mergeCell ref="A111:A127"/>
  </mergeCells>
  <printOptions horizontalCentered="1"/>
  <pageMargins left="0" right="0" top="0.5905511811023623" bottom="0.5905511811023623" header="0" footer="0"/>
  <pageSetup firstPageNumber="6" useFirstPageNumber="1" fitToHeight="0" horizontalDpi="300" verticalDpi="300" orientation="landscape" paperSize="9" scale="52" r:id="rId1"/>
  <headerFooter alignWithMargins="0">
    <oddFooter>&amp;R&amp;P</oddFooter>
  </headerFooter>
  <rowBreaks count="13" manualBreakCount="13">
    <brk id="20" max="13" man="1"/>
    <brk id="36" max="13" man="1"/>
    <brk id="53" max="13" man="1"/>
    <brk id="66" max="13" man="1"/>
    <brk id="86" max="13" man="1"/>
    <brk id="106" max="13" man="1"/>
    <brk id="124" max="13" man="1"/>
    <brk id="137" max="13" man="1"/>
    <brk id="155" max="13" man="1"/>
    <brk id="167" max="13" man="1"/>
    <brk id="181" max="13" man="1"/>
    <brk id="196" max="13" man="1"/>
    <brk id="21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231"/>
  <sheetViews>
    <sheetView tabSelected="1" view="pageBreakPreview" zoomScale="75" zoomScaleNormal="70" zoomScaleSheetLayoutView="75" workbookViewId="0" topLeftCell="A1">
      <selection activeCell="D198" sqref="D198"/>
    </sheetView>
  </sheetViews>
  <sheetFormatPr defaultColWidth="9.00390625" defaultRowHeight="12.75"/>
  <cols>
    <col min="1" max="1" width="6.75390625" style="288" bestFit="1" customWidth="1"/>
    <col min="2" max="2" width="10.875" style="42" bestFit="1" customWidth="1"/>
    <col min="3" max="3" width="7.875" style="43" bestFit="1" customWidth="1"/>
    <col min="4" max="4" width="56.125" style="289" customWidth="1"/>
    <col min="5" max="5" width="20.125" style="290" customWidth="1"/>
    <col min="6" max="6" width="19.125" style="290" customWidth="1"/>
    <col min="7" max="7" width="20.625" style="290" customWidth="1"/>
    <col min="8" max="8" width="19.125" style="296" customWidth="1"/>
    <col min="9" max="9" width="19.75390625" style="297" customWidth="1"/>
    <col min="10" max="10" width="17.625" style="297" customWidth="1"/>
    <col min="11" max="11" width="19.375" style="293" customWidth="1"/>
    <col min="12" max="13" width="18.875" style="294" customWidth="1"/>
    <col min="14" max="14" width="15.875" style="295" customWidth="1"/>
    <col min="15" max="21" width="9.125" style="47" customWidth="1"/>
    <col min="22" max="16384" width="9.125" style="48" customWidth="1"/>
  </cols>
  <sheetData>
    <row r="1" spans="1:14" ht="78" customHeight="1">
      <c r="A1" s="41"/>
      <c r="D1" s="459" t="s">
        <v>221</v>
      </c>
      <c r="E1" s="460"/>
      <c r="F1" s="460"/>
      <c r="G1" s="44"/>
      <c r="H1" s="45"/>
      <c r="I1" s="46"/>
      <c r="J1" s="46"/>
      <c r="K1" s="338"/>
      <c r="L1" s="461" t="s">
        <v>224</v>
      </c>
      <c r="M1" s="462"/>
      <c r="N1" s="462"/>
    </row>
    <row r="2" spans="1:68" s="51" customFormat="1" ht="15.75" customHeight="1">
      <c r="A2" s="438" t="s">
        <v>1</v>
      </c>
      <c r="B2" s="438" t="s">
        <v>16</v>
      </c>
      <c r="C2" s="438" t="s">
        <v>217</v>
      </c>
      <c r="D2" s="444" t="s">
        <v>91</v>
      </c>
      <c r="E2" s="442" t="s">
        <v>216</v>
      </c>
      <c r="F2" s="440" t="s">
        <v>111</v>
      </c>
      <c r="G2" s="441"/>
      <c r="H2" s="425" t="s">
        <v>222</v>
      </c>
      <c r="I2" s="427" t="s">
        <v>111</v>
      </c>
      <c r="J2" s="437"/>
      <c r="K2" s="446" t="s">
        <v>223</v>
      </c>
      <c r="L2" s="423" t="s">
        <v>111</v>
      </c>
      <c r="M2" s="424"/>
      <c r="N2" s="399"/>
      <c r="O2" s="404"/>
      <c r="P2" s="49"/>
      <c r="Q2" s="49"/>
      <c r="R2" s="49"/>
      <c r="S2" s="49"/>
      <c r="T2" s="49"/>
      <c r="U2" s="49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</row>
    <row r="3" spans="1:68" s="51" customFormat="1" ht="61.5" customHeight="1">
      <c r="A3" s="439"/>
      <c r="B3" s="439"/>
      <c r="C3" s="439"/>
      <c r="D3" s="445"/>
      <c r="E3" s="443"/>
      <c r="F3" s="326" t="s">
        <v>152</v>
      </c>
      <c r="G3" s="327" t="s">
        <v>106</v>
      </c>
      <c r="H3" s="426"/>
      <c r="I3" s="52" t="s">
        <v>152</v>
      </c>
      <c r="J3" s="53" t="s">
        <v>106</v>
      </c>
      <c r="K3" s="447"/>
      <c r="L3" s="54" t="s">
        <v>152</v>
      </c>
      <c r="M3" s="54" t="s">
        <v>106</v>
      </c>
      <c r="N3" s="400" t="s">
        <v>197</v>
      </c>
      <c r="O3" s="404"/>
      <c r="P3" s="49"/>
      <c r="Q3" s="49"/>
      <c r="R3" s="49"/>
      <c r="S3" s="49"/>
      <c r="T3" s="49"/>
      <c r="U3" s="49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</row>
    <row r="4" spans="1:21" s="69" customFormat="1" ht="19.5" thickBot="1">
      <c r="A4" s="56">
        <v>1</v>
      </c>
      <c r="B4" s="398">
        <v>2</v>
      </c>
      <c r="C4" s="57">
        <v>3</v>
      </c>
      <c r="D4" s="58">
        <v>4</v>
      </c>
      <c r="E4" s="59">
        <v>5</v>
      </c>
      <c r="F4" s="60">
        <v>6</v>
      </c>
      <c r="G4" s="61">
        <v>7</v>
      </c>
      <c r="H4" s="396">
        <v>8</v>
      </c>
      <c r="I4" s="63">
        <v>9</v>
      </c>
      <c r="J4" s="64">
        <v>10</v>
      </c>
      <c r="K4" s="397">
        <v>11</v>
      </c>
      <c r="L4" s="66">
        <v>12</v>
      </c>
      <c r="M4" s="66">
        <v>13</v>
      </c>
      <c r="N4" s="67">
        <v>14</v>
      </c>
      <c r="O4" s="68"/>
      <c r="P4" s="68"/>
      <c r="Q4" s="68"/>
      <c r="R4" s="68"/>
      <c r="S4" s="68"/>
      <c r="T4" s="68"/>
      <c r="U4" s="68"/>
    </row>
    <row r="5" spans="1:68" s="3" customFormat="1" ht="45.75" customHeight="1" thickBot="1">
      <c r="A5" s="4" t="s">
        <v>82</v>
      </c>
      <c r="B5" s="4"/>
      <c r="C5" s="1"/>
      <c r="D5" s="17" t="s">
        <v>2</v>
      </c>
      <c r="E5" s="375">
        <f aca="true" t="shared" si="0" ref="E5:E15">SUM(F5:G5)</f>
        <v>4800</v>
      </c>
      <c r="F5" s="373">
        <f>F6+F8</f>
        <v>4800</v>
      </c>
      <c r="G5" s="373">
        <f>G6+G8</f>
        <v>0</v>
      </c>
      <c r="H5" s="22">
        <f aca="true" t="shared" si="1" ref="H5:H15">SUM(I5:J5)</f>
        <v>12666</v>
      </c>
      <c r="I5" s="23">
        <f>I6+I8</f>
        <v>9450</v>
      </c>
      <c r="J5" s="23">
        <f>J6+J8</f>
        <v>3216</v>
      </c>
      <c r="K5" s="20">
        <f aca="true" t="shared" si="2" ref="K5:K15">SUM(L5:M5)</f>
        <v>11865.48</v>
      </c>
      <c r="L5" s="7">
        <f>L6+L8</f>
        <v>8649.48</v>
      </c>
      <c r="M5" s="7">
        <f>M6+M8</f>
        <v>3216</v>
      </c>
      <c r="N5" s="33">
        <f>K5/H5</f>
        <v>0.9367977261961156</v>
      </c>
      <c r="O5" s="31"/>
      <c r="P5" s="31"/>
      <c r="Q5" s="31"/>
      <c r="R5" s="31"/>
      <c r="S5" s="31"/>
      <c r="T5" s="31"/>
      <c r="U5" s="31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</row>
    <row r="6" spans="1:21" s="80" customFormat="1" ht="51" customHeight="1">
      <c r="A6" s="428"/>
      <c r="B6" s="318" t="s">
        <v>231</v>
      </c>
      <c r="C6" s="71"/>
      <c r="D6" s="144" t="s">
        <v>232</v>
      </c>
      <c r="E6" s="368">
        <f>SUM(F6:G6)</f>
        <v>0</v>
      </c>
      <c r="F6" s="369">
        <f>SUM(F7:F7)</f>
        <v>0</v>
      </c>
      <c r="G6" s="370">
        <f>SUM(G7:G7)</f>
        <v>0</v>
      </c>
      <c r="H6" s="316">
        <f>SUM(I6:J6)</f>
        <v>3216</v>
      </c>
      <c r="I6" s="75">
        <f>SUM(I7:I7)</f>
        <v>0</v>
      </c>
      <c r="J6" s="75">
        <f>SUM(J7:J7)</f>
        <v>3216</v>
      </c>
      <c r="K6" s="77">
        <f>SUM(L6:M6)</f>
        <v>3216</v>
      </c>
      <c r="L6" s="78">
        <f>SUM(L7:L7)</f>
        <v>0</v>
      </c>
      <c r="M6" s="78">
        <f>SUM(M7:M7)</f>
        <v>3216</v>
      </c>
      <c r="N6" s="34">
        <f aca="true" t="shared" si="3" ref="N6:N69">K6/H6</f>
        <v>1</v>
      </c>
      <c r="O6" s="79"/>
      <c r="P6" s="79"/>
      <c r="Q6" s="79"/>
      <c r="R6" s="79"/>
      <c r="S6" s="79"/>
      <c r="T6" s="79"/>
      <c r="U6" s="79"/>
    </row>
    <row r="7" spans="1:21" s="80" customFormat="1" ht="47.25" customHeight="1">
      <c r="A7" s="428"/>
      <c r="B7" s="11"/>
      <c r="C7" s="129" t="s">
        <v>173</v>
      </c>
      <c r="D7" s="103" t="s">
        <v>174</v>
      </c>
      <c r="E7" s="84">
        <f>SUM(F7:G7)</f>
        <v>0</v>
      </c>
      <c r="F7" s="85">
        <v>0</v>
      </c>
      <c r="G7" s="86"/>
      <c r="H7" s="317">
        <f>SUM(I7:J7)</f>
        <v>3216</v>
      </c>
      <c r="I7" s="88"/>
      <c r="J7" s="88">
        <v>3216</v>
      </c>
      <c r="K7" s="90">
        <f>SUM(L7:M7)</f>
        <v>3216</v>
      </c>
      <c r="L7" s="91"/>
      <c r="M7" s="91">
        <v>3216</v>
      </c>
      <c r="N7" s="35">
        <f t="shared" si="3"/>
        <v>1</v>
      </c>
      <c r="O7" s="79"/>
      <c r="P7" s="79"/>
      <c r="Q7" s="79"/>
      <c r="R7" s="79"/>
      <c r="S7" s="79"/>
      <c r="T7" s="79"/>
      <c r="U7" s="79"/>
    </row>
    <row r="8" spans="1:21" s="80" customFormat="1" ht="43.5" customHeight="1">
      <c r="A8" s="428"/>
      <c r="B8" s="151" t="s">
        <v>18</v>
      </c>
      <c r="C8" s="71"/>
      <c r="D8" s="72" t="s">
        <v>3</v>
      </c>
      <c r="E8" s="371">
        <f t="shared" si="0"/>
        <v>4800</v>
      </c>
      <c r="F8" s="73">
        <f>SUM(F9:F11)</f>
        <v>4800</v>
      </c>
      <c r="G8" s="372">
        <f>SUM(G9:G11)</f>
        <v>0</v>
      </c>
      <c r="H8" s="317">
        <f>SUM(I8:J8)</f>
        <v>9450</v>
      </c>
      <c r="I8" s="75">
        <f>SUM(I9:I11)</f>
        <v>9450</v>
      </c>
      <c r="J8" s="76">
        <f>SUM(J9:J9)</f>
        <v>0</v>
      </c>
      <c r="K8" s="77">
        <f t="shared" si="2"/>
        <v>8649.48</v>
      </c>
      <c r="L8" s="78">
        <f>SUM(L9:L11)</f>
        <v>8649.48</v>
      </c>
      <c r="M8" s="78">
        <f>SUM(M9:M11)</f>
        <v>0</v>
      </c>
      <c r="N8" s="34">
        <f t="shared" si="3"/>
        <v>0.9152888888888888</v>
      </c>
      <c r="O8" s="79"/>
      <c r="P8" s="79"/>
      <c r="Q8" s="79"/>
      <c r="R8" s="79"/>
      <c r="S8" s="79"/>
      <c r="T8" s="79"/>
      <c r="U8" s="79"/>
    </row>
    <row r="9" spans="1:21" s="80" customFormat="1" ht="117.75" customHeight="1">
      <c r="A9" s="428"/>
      <c r="B9" s="125"/>
      <c r="C9" s="82" t="s">
        <v>72</v>
      </c>
      <c r="D9" s="83" t="s">
        <v>126</v>
      </c>
      <c r="E9" s="157">
        <f t="shared" si="0"/>
        <v>4800</v>
      </c>
      <c r="F9" s="119">
        <v>4800</v>
      </c>
      <c r="G9" s="120"/>
      <c r="H9" s="87">
        <f t="shared" si="1"/>
        <v>4800</v>
      </c>
      <c r="I9" s="88">
        <v>4800</v>
      </c>
      <c r="J9" s="89"/>
      <c r="K9" s="90">
        <f t="shared" si="2"/>
        <v>3192.97</v>
      </c>
      <c r="L9" s="91">
        <v>3192.97</v>
      </c>
      <c r="M9" s="91"/>
      <c r="N9" s="35">
        <f t="shared" si="3"/>
        <v>0.6652020833333333</v>
      </c>
      <c r="O9" s="79"/>
      <c r="P9" s="79"/>
      <c r="Q9" s="79"/>
      <c r="R9" s="79"/>
      <c r="S9" s="79"/>
      <c r="T9" s="79"/>
      <c r="U9" s="79"/>
    </row>
    <row r="10" spans="1:21" s="80" customFormat="1" ht="42.75" customHeight="1">
      <c r="A10" s="81"/>
      <c r="B10" s="9"/>
      <c r="C10" s="149" t="s">
        <v>180</v>
      </c>
      <c r="D10" s="103" t="s">
        <v>247</v>
      </c>
      <c r="E10" s="84">
        <f>SUM(F10:G10)</f>
        <v>0</v>
      </c>
      <c r="F10" s="85">
        <v>0</v>
      </c>
      <c r="G10" s="86"/>
      <c r="H10" s="87">
        <f>SUM(I10:J10)</f>
        <v>4650</v>
      </c>
      <c r="I10" s="88">
        <v>4650</v>
      </c>
      <c r="J10" s="89"/>
      <c r="K10" s="90">
        <f>SUM(L10:M10)</f>
        <v>5050</v>
      </c>
      <c r="L10" s="91">
        <v>5050</v>
      </c>
      <c r="M10" s="91"/>
      <c r="N10" s="35">
        <f>K10/H10</f>
        <v>1.086021505376344</v>
      </c>
      <c r="O10" s="79"/>
      <c r="P10" s="79"/>
      <c r="Q10" s="79"/>
      <c r="R10" s="79"/>
      <c r="S10" s="79"/>
      <c r="T10" s="79"/>
      <c r="U10" s="79"/>
    </row>
    <row r="11" spans="1:21" s="80" customFormat="1" ht="48.75" customHeight="1" thickBot="1">
      <c r="A11" s="81"/>
      <c r="B11" s="9"/>
      <c r="C11" s="117" t="s">
        <v>73</v>
      </c>
      <c r="D11" s="103" t="s">
        <v>128</v>
      </c>
      <c r="E11" s="84">
        <f>SUM(F11:G11)</f>
        <v>0</v>
      </c>
      <c r="F11" s="85">
        <v>0</v>
      </c>
      <c r="G11" s="86"/>
      <c r="H11" s="87">
        <f>SUM(I11:J11)</f>
        <v>0</v>
      </c>
      <c r="I11" s="88">
        <v>0</v>
      </c>
      <c r="J11" s="89"/>
      <c r="K11" s="90">
        <f>SUM(L11:M11)</f>
        <v>406.51</v>
      </c>
      <c r="L11" s="91">
        <v>406.51</v>
      </c>
      <c r="M11" s="91"/>
      <c r="N11" s="35" t="s">
        <v>251</v>
      </c>
      <c r="O11" s="79"/>
      <c r="P11" s="79"/>
      <c r="Q11" s="79"/>
      <c r="R11" s="79"/>
      <c r="S11" s="79"/>
      <c r="T11" s="79"/>
      <c r="U11" s="79"/>
    </row>
    <row r="12" spans="1:68" s="3" customFormat="1" ht="42.75" customHeight="1" thickBot="1">
      <c r="A12" s="4" t="s">
        <v>193</v>
      </c>
      <c r="B12" s="4"/>
      <c r="C12" s="1"/>
      <c r="D12" s="17" t="s">
        <v>195</v>
      </c>
      <c r="E12" s="375">
        <f t="shared" si="0"/>
        <v>0</v>
      </c>
      <c r="F12" s="373">
        <f>F13</f>
        <v>0</v>
      </c>
      <c r="G12" s="374">
        <f>G13</f>
        <v>0</v>
      </c>
      <c r="H12" s="22">
        <f t="shared" si="1"/>
        <v>75664</v>
      </c>
      <c r="I12" s="23">
        <f>I13</f>
        <v>75664</v>
      </c>
      <c r="J12" s="24">
        <f>J13</f>
        <v>0</v>
      </c>
      <c r="K12" s="20">
        <f t="shared" si="2"/>
        <v>93084</v>
      </c>
      <c r="L12" s="7">
        <f>L13</f>
        <v>93084</v>
      </c>
      <c r="M12" s="7">
        <f>M13</f>
        <v>0</v>
      </c>
      <c r="N12" s="37">
        <f t="shared" si="3"/>
        <v>1.23022837809262</v>
      </c>
      <c r="O12" s="31"/>
      <c r="P12" s="31"/>
      <c r="Q12" s="31"/>
      <c r="R12" s="31"/>
      <c r="S12" s="31"/>
      <c r="T12" s="31"/>
      <c r="U12" s="31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</row>
    <row r="13" spans="1:21" s="80" customFormat="1" ht="37.5" customHeight="1">
      <c r="A13" s="429"/>
      <c r="B13" s="70" t="s">
        <v>194</v>
      </c>
      <c r="C13" s="71"/>
      <c r="D13" s="72" t="s">
        <v>196</v>
      </c>
      <c r="E13" s="376">
        <f t="shared" si="0"/>
        <v>0</v>
      </c>
      <c r="F13" s="73">
        <f>SUM(F14:F15)</f>
        <v>0</v>
      </c>
      <c r="G13" s="73">
        <f>SUM(G14:G15)</f>
        <v>0</v>
      </c>
      <c r="H13" s="74">
        <f t="shared" si="1"/>
        <v>75664</v>
      </c>
      <c r="I13" s="75">
        <f>SUM(I14:I15)</f>
        <v>75664</v>
      </c>
      <c r="J13" s="75">
        <f>SUM(J14:J15)</f>
        <v>0</v>
      </c>
      <c r="K13" s="77">
        <f t="shared" si="2"/>
        <v>93084</v>
      </c>
      <c r="L13" s="78">
        <f>SUM(L14:L15)</f>
        <v>93084</v>
      </c>
      <c r="M13" s="78">
        <f>SUM(M14:M15)</f>
        <v>0</v>
      </c>
      <c r="N13" s="34">
        <f t="shared" si="3"/>
        <v>1.23022837809262</v>
      </c>
      <c r="O13" s="79"/>
      <c r="P13" s="79"/>
      <c r="Q13" s="79"/>
      <c r="R13" s="79"/>
      <c r="S13" s="79"/>
      <c r="T13" s="79"/>
      <c r="U13" s="79"/>
    </row>
    <row r="14" spans="1:21" s="80" customFormat="1" ht="44.25" customHeight="1">
      <c r="A14" s="430"/>
      <c r="B14" s="9"/>
      <c r="C14" s="129" t="s">
        <v>94</v>
      </c>
      <c r="D14" s="103" t="s">
        <v>250</v>
      </c>
      <c r="E14" s="84">
        <f>SUM(F14:G14)</f>
        <v>0</v>
      </c>
      <c r="F14" s="85">
        <v>0</v>
      </c>
      <c r="G14" s="86"/>
      <c r="H14" s="87">
        <f>SUM(I14:J14)</f>
        <v>41764</v>
      </c>
      <c r="I14" s="88">
        <v>41764</v>
      </c>
      <c r="J14" s="89"/>
      <c r="K14" s="90">
        <f>SUM(L14:M14)</f>
        <v>59184</v>
      </c>
      <c r="L14" s="91">
        <v>59184</v>
      </c>
      <c r="M14" s="91"/>
      <c r="N14" s="35">
        <f t="shared" si="3"/>
        <v>1.4171056412221053</v>
      </c>
      <c r="O14" s="79"/>
      <c r="P14" s="79"/>
      <c r="Q14" s="79"/>
      <c r="R14" s="79"/>
      <c r="S14" s="79"/>
      <c r="T14" s="79"/>
      <c r="U14" s="79"/>
    </row>
    <row r="15" spans="1:21" s="80" customFormat="1" ht="42.75" customHeight="1" thickBot="1">
      <c r="A15" s="431"/>
      <c r="B15" s="123"/>
      <c r="C15" s="102" t="s">
        <v>200</v>
      </c>
      <c r="D15" s="103" t="s">
        <v>201</v>
      </c>
      <c r="E15" s="84">
        <f t="shared" si="0"/>
        <v>0</v>
      </c>
      <c r="F15" s="85">
        <v>0</v>
      </c>
      <c r="G15" s="86"/>
      <c r="H15" s="87">
        <f t="shared" si="1"/>
        <v>33900</v>
      </c>
      <c r="I15" s="88">
        <v>33900</v>
      </c>
      <c r="J15" s="89"/>
      <c r="K15" s="90">
        <f t="shared" si="2"/>
        <v>33900</v>
      </c>
      <c r="L15" s="91">
        <v>33900</v>
      </c>
      <c r="M15" s="91"/>
      <c r="N15" s="35">
        <f t="shared" si="3"/>
        <v>1</v>
      </c>
      <c r="O15" s="79"/>
      <c r="P15" s="79"/>
      <c r="Q15" s="79"/>
      <c r="R15" s="79"/>
      <c r="S15" s="79"/>
      <c r="T15" s="79"/>
      <c r="U15" s="79"/>
    </row>
    <row r="16" spans="1:68" s="3" customFormat="1" ht="47.25" customHeight="1" thickBot="1">
      <c r="A16" s="5" t="s">
        <v>83</v>
      </c>
      <c r="B16" s="4"/>
      <c r="C16" s="1"/>
      <c r="D16" s="17" t="s">
        <v>10</v>
      </c>
      <c r="E16" s="375">
        <f aca="true" t="shared" si="4" ref="E16:M16">E17+E22</f>
        <v>3886000</v>
      </c>
      <c r="F16" s="373">
        <f t="shared" si="4"/>
        <v>1850000</v>
      </c>
      <c r="G16" s="374">
        <f t="shared" si="4"/>
        <v>2036000</v>
      </c>
      <c r="H16" s="22">
        <f t="shared" si="4"/>
        <v>3982000</v>
      </c>
      <c r="I16" s="23">
        <f t="shared" si="4"/>
        <v>1912000</v>
      </c>
      <c r="J16" s="24">
        <f t="shared" si="4"/>
        <v>2070000</v>
      </c>
      <c r="K16" s="20">
        <f t="shared" si="4"/>
        <v>2567989.7199999997</v>
      </c>
      <c r="L16" s="7">
        <f t="shared" si="4"/>
        <v>1956282.3299999998</v>
      </c>
      <c r="M16" s="7">
        <f t="shared" si="4"/>
        <v>611707.39</v>
      </c>
      <c r="N16" s="37">
        <f t="shared" si="3"/>
        <v>0.6448994776494223</v>
      </c>
      <c r="O16" s="31"/>
      <c r="P16" s="31"/>
      <c r="Q16" s="31"/>
      <c r="R16" s="31"/>
      <c r="S16" s="31"/>
      <c r="T16" s="31"/>
      <c r="U16" s="31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</row>
    <row r="17" spans="1:21" s="15" customFormat="1" ht="51.75" customHeight="1">
      <c r="A17" s="104"/>
      <c r="B17" s="9" t="s">
        <v>98</v>
      </c>
      <c r="C17" s="105"/>
      <c r="D17" s="298" t="s">
        <v>99</v>
      </c>
      <c r="E17" s="371">
        <f aca="true" t="shared" si="5" ref="E17:E38">SUM(F17:G17)</f>
        <v>1130000</v>
      </c>
      <c r="F17" s="106">
        <f>SUM(F18:F21)</f>
        <v>1130000</v>
      </c>
      <c r="G17" s="106">
        <f>SUM(G18:G21)</f>
        <v>0</v>
      </c>
      <c r="H17" s="87">
        <f aca="true" t="shared" si="6" ref="H17:H49">SUM(I17:J17)</f>
        <v>1130000</v>
      </c>
      <c r="I17" s="107">
        <f>SUM(I18:I21)</f>
        <v>1130000</v>
      </c>
      <c r="J17" s="106">
        <f>SUM(J18:J21)</f>
        <v>0</v>
      </c>
      <c r="K17" s="90">
        <f>SUM(L17:M17)</f>
        <v>1185026.91</v>
      </c>
      <c r="L17" s="109">
        <f>SUM(L18:L21)</f>
        <v>1185026.91</v>
      </c>
      <c r="M17" s="109">
        <f>SUM(M18:M21)</f>
        <v>0</v>
      </c>
      <c r="N17" s="34">
        <f t="shared" si="3"/>
        <v>1.0486963805309735</v>
      </c>
      <c r="O17" s="31"/>
      <c r="P17" s="31"/>
      <c r="Q17" s="31"/>
      <c r="R17" s="31"/>
      <c r="S17" s="31"/>
      <c r="T17" s="31"/>
      <c r="U17" s="31"/>
    </row>
    <row r="18" spans="1:21" s="15" customFormat="1" ht="42.75" customHeight="1">
      <c r="A18" s="110"/>
      <c r="B18" s="111"/>
      <c r="C18" s="82" t="s">
        <v>200</v>
      </c>
      <c r="D18" s="103" t="s">
        <v>201</v>
      </c>
      <c r="E18" s="84">
        <f t="shared" si="5"/>
        <v>0</v>
      </c>
      <c r="F18" s="85">
        <v>0</v>
      </c>
      <c r="G18" s="86"/>
      <c r="H18" s="87">
        <f t="shared" si="6"/>
        <v>0</v>
      </c>
      <c r="I18" s="88">
        <v>0</v>
      </c>
      <c r="J18" s="108"/>
      <c r="K18" s="90">
        <f>SUM(L18:M18)</f>
        <v>7310.92</v>
      </c>
      <c r="L18" s="122">
        <v>7310.92</v>
      </c>
      <c r="M18" s="109"/>
      <c r="N18" s="39" t="s">
        <v>251</v>
      </c>
      <c r="O18" s="31"/>
      <c r="P18" s="31"/>
      <c r="Q18" s="31"/>
      <c r="R18" s="31"/>
      <c r="S18" s="31"/>
      <c r="T18" s="31"/>
      <c r="U18" s="31"/>
    </row>
    <row r="19" spans="1:21" s="15" customFormat="1" ht="117.75" customHeight="1">
      <c r="A19" s="403"/>
      <c r="B19" s="123"/>
      <c r="C19" s="82" t="s">
        <v>72</v>
      </c>
      <c r="D19" s="103" t="s">
        <v>126</v>
      </c>
      <c r="E19" s="112">
        <f t="shared" si="5"/>
        <v>950000</v>
      </c>
      <c r="F19" s="113">
        <v>950000</v>
      </c>
      <c r="G19" s="120"/>
      <c r="H19" s="87">
        <f t="shared" si="6"/>
        <v>950000</v>
      </c>
      <c r="I19" s="114">
        <v>950000</v>
      </c>
      <c r="J19" s="108"/>
      <c r="K19" s="115">
        <f aca="true" t="shared" si="7" ref="K19:K49">SUM(L19:M19)</f>
        <v>976622.52</v>
      </c>
      <c r="L19" s="116">
        <v>976622.52</v>
      </c>
      <c r="M19" s="109"/>
      <c r="N19" s="34">
        <f t="shared" si="3"/>
        <v>1.028023705263158</v>
      </c>
      <c r="O19" s="31"/>
      <c r="P19" s="31"/>
      <c r="Q19" s="31"/>
      <c r="R19" s="31"/>
      <c r="S19" s="31"/>
      <c r="T19" s="31"/>
      <c r="U19" s="31"/>
    </row>
    <row r="20" spans="1:21" s="15" customFormat="1" ht="49.5" customHeight="1">
      <c r="A20" s="110"/>
      <c r="B20" s="9"/>
      <c r="C20" s="407" t="s">
        <v>70</v>
      </c>
      <c r="D20" s="138" t="s">
        <v>127</v>
      </c>
      <c r="E20" s="112">
        <f t="shared" si="5"/>
        <v>30000</v>
      </c>
      <c r="F20" s="85">
        <v>30000</v>
      </c>
      <c r="G20" s="86"/>
      <c r="H20" s="87">
        <f t="shared" si="6"/>
        <v>30000</v>
      </c>
      <c r="I20" s="88">
        <v>30000</v>
      </c>
      <c r="J20" s="89"/>
      <c r="K20" s="115">
        <f t="shared" si="7"/>
        <v>44313.82</v>
      </c>
      <c r="L20" s="91">
        <v>44313.82</v>
      </c>
      <c r="M20" s="91"/>
      <c r="N20" s="35">
        <f t="shared" si="3"/>
        <v>1.4771273333333332</v>
      </c>
      <c r="O20" s="31"/>
      <c r="P20" s="31"/>
      <c r="Q20" s="31"/>
      <c r="R20" s="31"/>
      <c r="S20" s="31"/>
      <c r="T20" s="31"/>
      <c r="U20" s="31"/>
    </row>
    <row r="21" spans="1:21" s="15" customFormat="1" ht="48" customHeight="1">
      <c r="A21" s="110"/>
      <c r="B21" s="123"/>
      <c r="C21" s="117" t="s">
        <v>73</v>
      </c>
      <c r="D21" s="103" t="s">
        <v>128</v>
      </c>
      <c r="E21" s="112">
        <f t="shared" si="5"/>
        <v>150000</v>
      </c>
      <c r="F21" s="119">
        <v>150000</v>
      </c>
      <c r="G21" s="120"/>
      <c r="H21" s="87">
        <f t="shared" si="6"/>
        <v>150000</v>
      </c>
      <c r="I21" s="114">
        <v>150000</v>
      </c>
      <c r="J21" s="121"/>
      <c r="K21" s="115">
        <f t="shared" si="7"/>
        <v>156779.65</v>
      </c>
      <c r="L21" s="122">
        <v>156779.65</v>
      </c>
      <c r="M21" s="122"/>
      <c r="N21" s="35">
        <f t="shared" si="3"/>
        <v>1.0451976666666667</v>
      </c>
      <c r="O21" s="31"/>
      <c r="P21" s="31"/>
      <c r="Q21" s="31"/>
      <c r="R21" s="31"/>
      <c r="S21" s="31"/>
      <c r="T21" s="31"/>
      <c r="U21" s="31"/>
    </row>
    <row r="22" spans="1:21" s="80" customFormat="1" ht="45" customHeight="1">
      <c r="A22" s="428"/>
      <c r="B22" s="125" t="s">
        <v>19</v>
      </c>
      <c r="C22" s="126"/>
      <c r="D22" s="298" t="s">
        <v>7</v>
      </c>
      <c r="E22" s="371">
        <f t="shared" si="5"/>
        <v>2756000</v>
      </c>
      <c r="F22" s="106">
        <f>SUM(F23:F29)</f>
        <v>720000</v>
      </c>
      <c r="G22" s="377">
        <f>SUM(G23:G28)</f>
        <v>2036000</v>
      </c>
      <c r="H22" s="87">
        <f t="shared" si="6"/>
        <v>2852000</v>
      </c>
      <c r="I22" s="107">
        <f>SUM(I23:I29)</f>
        <v>782000</v>
      </c>
      <c r="J22" s="108">
        <f>SUM(J23:J29)</f>
        <v>2070000</v>
      </c>
      <c r="K22" s="90">
        <f t="shared" si="7"/>
        <v>1382962.81</v>
      </c>
      <c r="L22" s="109">
        <f>SUM(L23:L29)</f>
        <v>771255.4199999999</v>
      </c>
      <c r="M22" s="109">
        <f>SUM(M23:M29)</f>
        <v>611707.39</v>
      </c>
      <c r="N22" s="38">
        <f t="shared" si="3"/>
        <v>0.48490982117812065</v>
      </c>
      <c r="O22" s="79"/>
      <c r="P22" s="79"/>
      <c r="Q22" s="79"/>
      <c r="R22" s="79"/>
      <c r="S22" s="79"/>
      <c r="T22" s="79"/>
      <c r="U22" s="79"/>
    </row>
    <row r="23" spans="1:21" s="50" customFormat="1" ht="60" customHeight="1">
      <c r="A23" s="430"/>
      <c r="B23" s="457"/>
      <c r="C23" s="82" t="s">
        <v>84</v>
      </c>
      <c r="D23" s="103" t="s">
        <v>129</v>
      </c>
      <c r="E23" s="112">
        <f t="shared" si="5"/>
        <v>335000</v>
      </c>
      <c r="F23" s="119">
        <v>335000</v>
      </c>
      <c r="G23" s="120"/>
      <c r="H23" s="87">
        <f t="shared" si="6"/>
        <v>386000</v>
      </c>
      <c r="I23" s="114">
        <v>386000</v>
      </c>
      <c r="J23" s="121"/>
      <c r="K23" s="115">
        <f t="shared" si="7"/>
        <v>393042.08</v>
      </c>
      <c r="L23" s="122">
        <v>393042.08</v>
      </c>
      <c r="M23" s="122"/>
      <c r="N23" s="35">
        <f t="shared" si="3"/>
        <v>1.0182437305699483</v>
      </c>
      <c r="O23" s="49"/>
      <c r="P23" s="49"/>
      <c r="Q23" s="49"/>
      <c r="R23" s="49"/>
      <c r="S23" s="49"/>
      <c r="T23" s="49"/>
      <c r="U23" s="49"/>
    </row>
    <row r="24" spans="1:21" s="50" customFormat="1" ht="74.25" customHeight="1">
      <c r="A24" s="430"/>
      <c r="B24" s="458"/>
      <c r="C24" s="82" t="s">
        <v>65</v>
      </c>
      <c r="D24" s="103" t="s">
        <v>130</v>
      </c>
      <c r="E24" s="112">
        <f t="shared" si="5"/>
        <v>10000</v>
      </c>
      <c r="F24" s="119">
        <v>10000</v>
      </c>
      <c r="G24" s="120"/>
      <c r="H24" s="87">
        <f t="shared" si="6"/>
        <v>0</v>
      </c>
      <c r="I24" s="114">
        <v>0</v>
      </c>
      <c r="J24" s="121"/>
      <c r="K24" s="115">
        <f t="shared" si="7"/>
        <v>0</v>
      </c>
      <c r="L24" s="122">
        <v>0</v>
      </c>
      <c r="M24" s="122"/>
      <c r="N24" s="39" t="s">
        <v>251</v>
      </c>
      <c r="O24" s="49"/>
      <c r="P24" s="49"/>
      <c r="Q24" s="49"/>
      <c r="R24" s="49"/>
      <c r="S24" s="49"/>
      <c r="T24" s="49"/>
      <c r="U24" s="49"/>
    </row>
    <row r="25" spans="1:21" s="50" customFormat="1" ht="123.75" customHeight="1">
      <c r="A25" s="430"/>
      <c r="B25" s="458"/>
      <c r="C25" s="82" t="s">
        <v>72</v>
      </c>
      <c r="D25" s="103" t="s">
        <v>126</v>
      </c>
      <c r="E25" s="112">
        <f t="shared" si="5"/>
        <v>370000</v>
      </c>
      <c r="F25" s="119">
        <v>370000</v>
      </c>
      <c r="G25" s="120"/>
      <c r="H25" s="87">
        <f t="shared" si="6"/>
        <v>370000</v>
      </c>
      <c r="I25" s="114">
        <v>370000</v>
      </c>
      <c r="J25" s="121"/>
      <c r="K25" s="115">
        <f t="shared" si="7"/>
        <v>351563.95</v>
      </c>
      <c r="L25" s="122">
        <v>351563.95</v>
      </c>
      <c r="M25" s="122"/>
      <c r="N25" s="35">
        <f t="shared" si="3"/>
        <v>0.9501728378378379</v>
      </c>
      <c r="O25" s="49"/>
      <c r="P25" s="49"/>
      <c r="Q25" s="49"/>
      <c r="R25" s="49"/>
      <c r="S25" s="49"/>
      <c r="T25" s="49"/>
      <c r="U25" s="49"/>
    </row>
    <row r="26" spans="1:21" s="50" customFormat="1" ht="79.5" customHeight="1">
      <c r="A26" s="430"/>
      <c r="B26" s="458"/>
      <c r="C26" s="82" t="s">
        <v>88</v>
      </c>
      <c r="D26" s="103" t="s">
        <v>131</v>
      </c>
      <c r="E26" s="112">
        <f t="shared" si="5"/>
        <v>25000</v>
      </c>
      <c r="F26" s="119"/>
      <c r="G26" s="120">
        <v>25000</v>
      </c>
      <c r="H26" s="87">
        <f t="shared" si="6"/>
        <v>59000</v>
      </c>
      <c r="I26" s="114"/>
      <c r="J26" s="121">
        <v>59000</v>
      </c>
      <c r="K26" s="115">
        <f t="shared" si="7"/>
        <v>260269.46</v>
      </c>
      <c r="L26" s="122"/>
      <c r="M26" s="122">
        <v>260269.46</v>
      </c>
      <c r="N26" s="35">
        <f t="shared" si="3"/>
        <v>4.411346779661017</v>
      </c>
      <c r="O26" s="49"/>
      <c r="P26" s="49"/>
      <c r="Q26" s="49"/>
      <c r="R26" s="49"/>
      <c r="S26" s="49"/>
      <c r="T26" s="49"/>
      <c r="U26" s="49"/>
    </row>
    <row r="27" spans="1:21" s="50" customFormat="1" ht="73.5" customHeight="1">
      <c r="A27" s="430"/>
      <c r="B27" s="458"/>
      <c r="C27" s="129" t="s">
        <v>85</v>
      </c>
      <c r="D27" s="103" t="s">
        <v>167</v>
      </c>
      <c r="E27" s="84">
        <f t="shared" si="5"/>
        <v>2011000</v>
      </c>
      <c r="F27" s="119"/>
      <c r="G27" s="120">
        <v>2011000</v>
      </c>
      <c r="H27" s="87">
        <f t="shared" si="6"/>
        <v>2011000</v>
      </c>
      <c r="I27" s="114"/>
      <c r="J27" s="121">
        <v>2011000</v>
      </c>
      <c r="K27" s="90">
        <f t="shared" si="7"/>
        <v>351437.93</v>
      </c>
      <c r="L27" s="122"/>
      <c r="M27" s="122">
        <v>351437.93</v>
      </c>
      <c r="N27" s="35">
        <f t="shared" si="3"/>
        <v>0.17475779711586276</v>
      </c>
      <c r="O27" s="49"/>
      <c r="P27" s="49"/>
      <c r="Q27" s="49"/>
      <c r="R27" s="49"/>
      <c r="S27" s="49"/>
      <c r="T27" s="49"/>
      <c r="U27" s="49"/>
    </row>
    <row r="28" spans="1:21" s="50" customFormat="1" ht="40.5" customHeight="1">
      <c r="A28" s="430"/>
      <c r="B28" s="458"/>
      <c r="C28" s="94" t="s">
        <v>70</v>
      </c>
      <c r="D28" s="118" t="s">
        <v>127</v>
      </c>
      <c r="E28" s="112">
        <f t="shared" si="5"/>
        <v>5000</v>
      </c>
      <c r="F28" s="85">
        <v>5000</v>
      </c>
      <c r="G28" s="86"/>
      <c r="H28" s="87">
        <f t="shared" si="6"/>
        <v>5000</v>
      </c>
      <c r="I28" s="88">
        <v>5000</v>
      </c>
      <c r="J28" s="89"/>
      <c r="K28" s="115">
        <f t="shared" si="7"/>
        <v>5341.19</v>
      </c>
      <c r="L28" s="91">
        <v>5341.19</v>
      </c>
      <c r="M28" s="91"/>
      <c r="N28" s="35">
        <f t="shared" si="3"/>
        <v>1.068238</v>
      </c>
      <c r="O28" s="49"/>
      <c r="P28" s="49"/>
      <c r="Q28" s="49"/>
      <c r="R28" s="49"/>
      <c r="S28" s="49"/>
      <c r="T28" s="49"/>
      <c r="U28" s="49"/>
    </row>
    <row r="29" spans="1:21" s="50" customFormat="1" ht="43.5" customHeight="1" thickBot="1">
      <c r="A29" s="92"/>
      <c r="B29" s="130"/>
      <c r="C29" s="117" t="s">
        <v>73</v>
      </c>
      <c r="D29" s="103" t="s">
        <v>128</v>
      </c>
      <c r="E29" s="131">
        <f>SUM(F29:G29)</f>
        <v>0</v>
      </c>
      <c r="F29" s="119">
        <v>0</v>
      </c>
      <c r="G29" s="97"/>
      <c r="H29" s="132">
        <f>SUM(I29:J29)</f>
        <v>21000</v>
      </c>
      <c r="I29" s="114">
        <v>21000</v>
      </c>
      <c r="J29" s="99"/>
      <c r="K29" s="133">
        <f>SUM(L29:M29)</f>
        <v>21308.2</v>
      </c>
      <c r="L29" s="100">
        <v>21308.2</v>
      </c>
      <c r="M29" s="100"/>
      <c r="N29" s="35">
        <f t="shared" si="3"/>
        <v>1.0146761904761905</v>
      </c>
      <c r="O29" s="49"/>
      <c r="P29" s="49"/>
      <c r="Q29" s="49"/>
      <c r="R29" s="49"/>
      <c r="S29" s="49"/>
      <c r="T29" s="49"/>
      <c r="U29" s="49"/>
    </row>
    <row r="30" spans="1:68" s="3" customFormat="1" ht="54.75" customHeight="1" thickBot="1">
      <c r="A30" s="5" t="s">
        <v>86</v>
      </c>
      <c r="B30" s="5"/>
      <c r="C30" s="1"/>
      <c r="D30" s="17" t="s">
        <v>9</v>
      </c>
      <c r="E30" s="375">
        <f t="shared" si="5"/>
        <v>83000</v>
      </c>
      <c r="F30" s="373">
        <f>F34</f>
        <v>83000</v>
      </c>
      <c r="G30" s="374">
        <f>G34</f>
        <v>0</v>
      </c>
      <c r="H30" s="22">
        <f t="shared" si="6"/>
        <v>87132.7</v>
      </c>
      <c r="I30" s="23">
        <f>I31+I34</f>
        <v>87132.7</v>
      </c>
      <c r="J30" s="24">
        <f>J31+J34</f>
        <v>0</v>
      </c>
      <c r="K30" s="20">
        <f t="shared" si="7"/>
        <v>137300.95</v>
      </c>
      <c r="L30" s="7">
        <f>L31+L34</f>
        <v>137300.95</v>
      </c>
      <c r="M30" s="7">
        <f>M31+M34</f>
        <v>0</v>
      </c>
      <c r="N30" s="37">
        <f t="shared" si="3"/>
        <v>1.5757683395556434</v>
      </c>
      <c r="O30" s="31"/>
      <c r="P30" s="31"/>
      <c r="Q30" s="31"/>
      <c r="R30" s="31"/>
      <c r="S30" s="31"/>
      <c r="T30" s="31"/>
      <c r="U30" s="31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</row>
    <row r="31" spans="1:21" s="80" customFormat="1" ht="60" customHeight="1">
      <c r="A31" s="9"/>
      <c r="B31" s="9" t="s">
        <v>198</v>
      </c>
      <c r="C31" s="126"/>
      <c r="D31" s="298" t="s">
        <v>199</v>
      </c>
      <c r="E31" s="376">
        <f>SUM(F31:G31)</f>
        <v>0</v>
      </c>
      <c r="F31" s="106">
        <f>SUM(F32:F33)</f>
        <v>0</v>
      </c>
      <c r="G31" s="106">
        <f>SUM(G32:G33)</f>
        <v>0</v>
      </c>
      <c r="H31" s="74">
        <f>SUM(I31:J31)</f>
        <v>2000</v>
      </c>
      <c r="I31" s="107">
        <f>SUM(I32:I33)</f>
        <v>2000</v>
      </c>
      <c r="J31" s="107">
        <f>SUM(J32:J33)</f>
        <v>0</v>
      </c>
      <c r="K31" s="77">
        <f>SUM(L31:M31)</f>
        <v>3437.9</v>
      </c>
      <c r="L31" s="109">
        <f>SUM(L32:L33)</f>
        <v>3437.9</v>
      </c>
      <c r="M31" s="109">
        <f>SUM(M32:M33)</f>
        <v>0</v>
      </c>
      <c r="N31" s="34">
        <f t="shared" si="3"/>
        <v>1.71895</v>
      </c>
      <c r="O31" s="79"/>
      <c r="P31" s="79"/>
      <c r="Q31" s="79"/>
      <c r="R31" s="79"/>
      <c r="S31" s="79"/>
      <c r="T31" s="79"/>
      <c r="U31" s="79"/>
    </row>
    <row r="32" spans="1:21" s="80" customFormat="1" ht="44.25" customHeight="1">
      <c r="A32" s="12"/>
      <c r="B32" s="111"/>
      <c r="C32" s="129" t="s">
        <v>94</v>
      </c>
      <c r="D32" s="103" t="s">
        <v>250</v>
      </c>
      <c r="E32" s="112">
        <f>SUM(F32:G32)</f>
        <v>0</v>
      </c>
      <c r="F32" s="85">
        <v>0</v>
      </c>
      <c r="G32" s="120"/>
      <c r="H32" s="87">
        <f>SUM(I32:J32)</f>
        <v>0</v>
      </c>
      <c r="I32" s="88">
        <v>0</v>
      </c>
      <c r="J32" s="121"/>
      <c r="K32" s="115">
        <f>SUM(L32:M32)</f>
        <v>323.4</v>
      </c>
      <c r="L32" s="91">
        <v>323.4</v>
      </c>
      <c r="M32" s="122"/>
      <c r="N32" s="39" t="s">
        <v>251</v>
      </c>
      <c r="O32" s="79"/>
      <c r="P32" s="79"/>
      <c r="Q32" s="79"/>
      <c r="R32" s="79"/>
      <c r="S32" s="79"/>
      <c r="T32" s="79"/>
      <c r="U32" s="79"/>
    </row>
    <row r="33" spans="1:21" s="50" customFormat="1" ht="48" customHeight="1">
      <c r="A33" s="12"/>
      <c r="B33" s="123"/>
      <c r="C33" s="134" t="s">
        <v>73</v>
      </c>
      <c r="D33" s="103" t="s">
        <v>128</v>
      </c>
      <c r="E33" s="112">
        <f>SUM(F33:G33)</f>
        <v>0</v>
      </c>
      <c r="F33" s="85">
        <v>0</v>
      </c>
      <c r="G33" s="86"/>
      <c r="H33" s="87">
        <f>SUM(I33:J33)</f>
        <v>2000</v>
      </c>
      <c r="I33" s="88">
        <v>2000</v>
      </c>
      <c r="J33" s="89"/>
      <c r="K33" s="115">
        <f>SUM(L33:M33)</f>
        <v>3114.5</v>
      </c>
      <c r="L33" s="91">
        <v>3114.5</v>
      </c>
      <c r="M33" s="122"/>
      <c r="N33" s="35">
        <f>K33/H33</f>
        <v>1.55725</v>
      </c>
      <c r="O33" s="49"/>
      <c r="P33" s="49"/>
      <c r="Q33" s="49"/>
      <c r="R33" s="49"/>
      <c r="S33" s="49"/>
      <c r="T33" s="49"/>
      <c r="U33" s="49"/>
    </row>
    <row r="34" spans="1:21" s="80" customFormat="1" ht="40.5" customHeight="1">
      <c r="A34" s="434"/>
      <c r="B34" s="123" t="s">
        <v>20</v>
      </c>
      <c r="C34" s="126"/>
      <c r="D34" s="127" t="s">
        <v>4</v>
      </c>
      <c r="E34" s="376">
        <f t="shared" si="5"/>
        <v>83000</v>
      </c>
      <c r="F34" s="106">
        <f>SUM(F35:F38)</f>
        <v>83000</v>
      </c>
      <c r="G34" s="106">
        <f>SUM(G35:G38)</f>
        <v>0</v>
      </c>
      <c r="H34" s="74">
        <f>SUM(I34:J34)</f>
        <v>85132.7</v>
      </c>
      <c r="I34" s="107">
        <f>SUM(I35:I38)</f>
        <v>85132.7</v>
      </c>
      <c r="J34" s="107">
        <f>SUM(J35:J38)</f>
        <v>0</v>
      </c>
      <c r="K34" s="77">
        <f>SUM(L34:M34)</f>
        <v>133863.05000000002</v>
      </c>
      <c r="L34" s="109">
        <f>SUM(L35:L38)</f>
        <v>133863.05000000002</v>
      </c>
      <c r="M34" s="109">
        <f>SUM(M35:M38)</f>
        <v>0</v>
      </c>
      <c r="N34" s="34">
        <f t="shared" si="3"/>
        <v>1.5724046106842615</v>
      </c>
      <c r="O34" s="79"/>
      <c r="P34" s="79"/>
      <c r="Q34" s="79"/>
      <c r="R34" s="79"/>
      <c r="S34" s="79"/>
      <c r="T34" s="79"/>
      <c r="U34" s="79"/>
    </row>
    <row r="35" spans="1:21" s="50" customFormat="1" ht="111.75" customHeight="1">
      <c r="A35" s="435"/>
      <c r="B35" s="432"/>
      <c r="C35" s="129" t="s">
        <v>72</v>
      </c>
      <c r="D35" s="103" t="s">
        <v>126</v>
      </c>
      <c r="E35" s="112">
        <f t="shared" si="5"/>
        <v>73000</v>
      </c>
      <c r="F35" s="85">
        <v>73000</v>
      </c>
      <c r="G35" s="86"/>
      <c r="H35" s="87">
        <f t="shared" si="6"/>
        <v>73000</v>
      </c>
      <c r="I35" s="88">
        <v>73000</v>
      </c>
      <c r="J35" s="89"/>
      <c r="K35" s="115">
        <f t="shared" si="7"/>
        <v>103692.22</v>
      </c>
      <c r="L35" s="91">
        <v>103692.22</v>
      </c>
      <c r="M35" s="91"/>
      <c r="N35" s="35">
        <f t="shared" si="3"/>
        <v>1.4204413698630136</v>
      </c>
      <c r="O35" s="49"/>
      <c r="P35" s="136"/>
      <c r="Q35" s="49"/>
      <c r="R35" s="49"/>
      <c r="S35" s="49"/>
      <c r="T35" s="49"/>
      <c r="U35" s="49"/>
    </row>
    <row r="36" spans="1:21" s="50" customFormat="1" ht="37.5" customHeight="1">
      <c r="A36" s="435"/>
      <c r="B36" s="432"/>
      <c r="C36" s="129" t="s">
        <v>74</v>
      </c>
      <c r="D36" s="138" t="s">
        <v>132</v>
      </c>
      <c r="E36" s="112">
        <f>SUM(F36:G36)</f>
        <v>10000</v>
      </c>
      <c r="F36" s="85">
        <v>10000</v>
      </c>
      <c r="G36" s="120"/>
      <c r="H36" s="87">
        <f>SUM(I36:J36)</f>
        <v>10000</v>
      </c>
      <c r="I36" s="88">
        <v>10000</v>
      </c>
      <c r="J36" s="121"/>
      <c r="K36" s="115">
        <f>SUM(L36:M36)</f>
        <v>26180</v>
      </c>
      <c r="L36" s="91">
        <v>26180</v>
      </c>
      <c r="M36" s="122"/>
      <c r="N36" s="35">
        <f t="shared" si="3"/>
        <v>2.618</v>
      </c>
      <c r="O36" s="49"/>
      <c r="P36" s="49"/>
      <c r="Q36" s="49"/>
      <c r="R36" s="49"/>
      <c r="S36" s="49"/>
      <c r="T36" s="49"/>
      <c r="U36" s="49"/>
    </row>
    <row r="37" spans="1:21" s="50" customFormat="1" ht="42.75" customHeight="1">
      <c r="A37" s="435"/>
      <c r="B37" s="432"/>
      <c r="C37" s="134" t="s">
        <v>70</v>
      </c>
      <c r="D37" s="138" t="s">
        <v>127</v>
      </c>
      <c r="E37" s="112">
        <f>SUM(F37:G37)</f>
        <v>0</v>
      </c>
      <c r="F37" s="85">
        <v>0</v>
      </c>
      <c r="G37" s="86"/>
      <c r="H37" s="87">
        <f>SUM(I37:J37)</f>
        <v>0</v>
      </c>
      <c r="I37" s="88">
        <v>0</v>
      </c>
      <c r="J37" s="89"/>
      <c r="K37" s="115">
        <f>SUM(L37:M37)</f>
        <v>1858.13</v>
      </c>
      <c r="L37" s="91">
        <v>1858.13</v>
      </c>
      <c r="M37" s="91"/>
      <c r="N37" s="39" t="s">
        <v>251</v>
      </c>
      <c r="O37" s="49"/>
      <c r="P37" s="49"/>
      <c r="Q37" s="49"/>
      <c r="R37" s="49"/>
      <c r="S37" s="49"/>
      <c r="T37" s="49"/>
      <c r="U37" s="49"/>
    </row>
    <row r="38" spans="1:21" s="50" customFormat="1" ht="45" customHeight="1" thickBot="1">
      <c r="A38" s="435"/>
      <c r="B38" s="433"/>
      <c r="C38" s="154" t="s">
        <v>180</v>
      </c>
      <c r="D38" s="319" t="s">
        <v>247</v>
      </c>
      <c r="E38" s="131">
        <f t="shared" si="5"/>
        <v>0</v>
      </c>
      <c r="F38" s="119">
        <v>0</v>
      </c>
      <c r="G38" s="120"/>
      <c r="H38" s="132">
        <f t="shared" si="6"/>
        <v>2132.7</v>
      </c>
      <c r="I38" s="114">
        <v>2132.7</v>
      </c>
      <c r="J38" s="121"/>
      <c r="K38" s="133">
        <f t="shared" si="7"/>
        <v>2132.7</v>
      </c>
      <c r="L38" s="122">
        <v>2132.7</v>
      </c>
      <c r="M38" s="122"/>
      <c r="N38" s="39">
        <f t="shared" si="3"/>
        <v>1</v>
      </c>
      <c r="O38" s="49"/>
      <c r="P38" s="49"/>
      <c r="Q38" s="49"/>
      <c r="R38" s="49"/>
      <c r="S38" s="49"/>
      <c r="T38" s="49"/>
      <c r="U38" s="49"/>
    </row>
    <row r="39" spans="1:68" s="3" customFormat="1" ht="51.75" customHeight="1" thickBot="1">
      <c r="A39" s="4" t="s">
        <v>87</v>
      </c>
      <c r="B39" s="5"/>
      <c r="C39" s="1"/>
      <c r="D39" s="17" t="s">
        <v>11</v>
      </c>
      <c r="E39" s="375">
        <f>SUM(F39:G39)</f>
        <v>0</v>
      </c>
      <c r="F39" s="6">
        <f>F40+F48</f>
        <v>0</v>
      </c>
      <c r="G39" s="6">
        <f>G40+G48</f>
        <v>0</v>
      </c>
      <c r="H39" s="348">
        <f>SUM(I39:J39)</f>
        <v>51500</v>
      </c>
      <c r="I39" s="351">
        <f>I40+I48</f>
        <v>43500</v>
      </c>
      <c r="J39" s="351">
        <f>J40+J48</f>
        <v>8000</v>
      </c>
      <c r="K39" s="347">
        <f>SUM(L39:M39)</f>
        <v>65981.84000000001</v>
      </c>
      <c r="L39" s="350">
        <f>L40+L48</f>
        <v>57981.84000000001</v>
      </c>
      <c r="M39" s="350">
        <f>M40+M48</f>
        <v>8000</v>
      </c>
      <c r="N39" s="37">
        <f t="shared" si="3"/>
        <v>1.2812007766990294</v>
      </c>
      <c r="O39" s="31"/>
      <c r="P39" s="31"/>
      <c r="Q39" s="31"/>
      <c r="R39" s="31"/>
      <c r="S39" s="31"/>
      <c r="T39" s="31"/>
      <c r="U39" s="31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</row>
    <row r="40" spans="1:21" s="80" customFormat="1" ht="47.25" customHeight="1">
      <c r="A40" s="124"/>
      <c r="B40" s="11" t="s">
        <v>171</v>
      </c>
      <c r="C40" s="71"/>
      <c r="D40" s="144" t="s">
        <v>172</v>
      </c>
      <c r="E40" s="371">
        <f>SUM(F40:G40)</f>
        <v>0</v>
      </c>
      <c r="F40" s="73">
        <f>SUM(F41:F47)</f>
        <v>0</v>
      </c>
      <c r="G40" s="73">
        <f>SUM(G41:G47)</f>
        <v>0</v>
      </c>
      <c r="H40" s="87">
        <f t="shared" si="6"/>
        <v>50000</v>
      </c>
      <c r="I40" s="75">
        <f>SUM(I41:I47)</f>
        <v>42000</v>
      </c>
      <c r="J40" s="76">
        <f>SUM(J41:J47)</f>
        <v>8000</v>
      </c>
      <c r="K40" s="90">
        <f t="shared" si="7"/>
        <v>64369.18000000001</v>
      </c>
      <c r="L40" s="78">
        <f>SUM(L41:L47)</f>
        <v>56369.18000000001</v>
      </c>
      <c r="M40" s="78">
        <f>SUM(M41:M47)</f>
        <v>8000</v>
      </c>
      <c r="N40" s="38">
        <f t="shared" si="3"/>
        <v>1.2873836</v>
      </c>
      <c r="O40" s="79"/>
      <c r="P40" s="79"/>
      <c r="Q40" s="79"/>
      <c r="R40" s="79"/>
      <c r="S40" s="79"/>
      <c r="T40" s="79"/>
      <c r="U40" s="79"/>
    </row>
    <row r="41" spans="1:21" s="80" customFormat="1" ht="36.75" customHeight="1">
      <c r="A41" s="124"/>
      <c r="B41" s="125"/>
      <c r="C41" s="102" t="s">
        <v>66</v>
      </c>
      <c r="D41" s="103" t="s">
        <v>133</v>
      </c>
      <c r="E41" s="84">
        <f>SUM(F41:G41)</f>
        <v>0</v>
      </c>
      <c r="F41" s="85"/>
      <c r="G41" s="86"/>
      <c r="H41" s="87">
        <f t="shared" si="6"/>
        <v>11000</v>
      </c>
      <c r="I41" s="88">
        <v>11000</v>
      </c>
      <c r="J41" s="76"/>
      <c r="K41" s="115">
        <f>SUM(L41:M41)</f>
        <v>22522.83</v>
      </c>
      <c r="L41" s="91">
        <v>22522.83</v>
      </c>
      <c r="M41" s="78"/>
      <c r="N41" s="35">
        <f t="shared" si="3"/>
        <v>2.04753</v>
      </c>
      <c r="O41" s="79"/>
      <c r="P41" s="79"/>
      <c r="Q41" s="79"/>
      <c r="R41" s="79"/>
      <c r="S41" s="79"/>
      <c r="T41" s="79"/>
      <c r="U41" s="79"/>
    </row>
    <row r="42" spans="1:21" s="80" customFormat="1" ht="118.5" customHeight="1">
      <c r="A42" s="124"/>
      <c r="B42" s="125"/>
      <c r="C42" s="94" t="s">
        <v>72</v>
      </c>
      <c r="D42" s="103" t="s">
        <v>126</v>
      </c>
      <c r="E42" s="84">
        <f aca="true" t="shared" si="8" ref="E42:E47">SUM(F42:G42)</f>
        <v>0</v>
      </c>
      <c r="F42" s="85">
        <v>0</v>
      </c>
      <c r="G42" s="86"/>
      <c r="H42" s="87">
        <f t="shared" si="6"/>
        <v>3000</v>
      </c>
      <c r="I42" s="88">
        <v>3000</v>
      </c>
      <c r="J42" s="76"/>
      <c r="K42" s="115">
        <f>SUM(L42:M42)</f>
        <v>3643.91</v>
      </c>
      <c r="L42" s="91">
        <v>3643.91</v>
      </c>
      <c r="M42" s="78"/>
      <c r="N42" s="35">
        <f t="shared" si="3"/>
        <v>1.2146366666666666</v>
      </c>
      <c r="O42" s="79"/>
      <c r="P42" s="79"/>
      <c r="Q42" s="79"/>
      <c r="R42" s="79"/>
      <c r="S42" s="79"/>
      <c r="T42" s="79"/>
      <c r="U42" s="79"/>
    </row>
    <row r="43" spans="1:21" s="80" customFormat="1" ht="33" customHeight="1">
      <c r="A43" s="124"/>
      <c r="B43" s="125"/>
      <c r="C43" s="94" t="s">
        <v>74</v>
      </c>
      <c r="D43" s="138" t="s">
        <v>132</v>
      </c>
      <c r="E43" s="84">
        <f t="shared" si="8"/>
        <v>0</v>
      </c>
      <c r="F43" s="85">
        <v>0</v>
      </c>
      <c r="G43" s="86"/>
      <c r="H43" s="87">
        <f t="shared" si="6"/>
        <v>0</v>
      </c>
      <c r="I43" s="88">
        <v>0</v>
      </c>
      <c r="J43" s="76"/>
      <c r="K43" s="115">
        <f t="shared" si="7"/>
        <v>39.16</v>
      </c>
      <c r="L43" s="91">
        <v>39.16</v>
      </c>
      <c r="M43" s="78"/>
      <c r="N43" s="39" t="s">
        <v>251</v>
      </c>
      <c r="O43" s="79"/>
      <c r="P43" s="79"/>
      <c r="Q43" s="79"/>
      <c r="R43" s="79"/>
      <c r="S43" s="79"/>
      <c r="T43" s="79"/>
      <c r="U43" s="79"/>
    </row>
    <row r="44" spans="1:21" s="50" customFormat="1" ht="44.25" customHeight="1">
      <c r="A44" s="124"/>
      <c r="B44" s="145"/>
      <c r="C44" s="94" t="s">
        <v>173</v>
      </c>
      <c r="D44" s="103" t="s">
        <v>174</v>
      </c>
      <c r="E44" s="84">
        <f t="shared" si="8"/>
        <v>0</v>
      </c>
      <c r="F44" s="85"/>
      <c r="G44" s="86">
        <v>0</v>
      </c>
      <c r="H44" s="87">
        <f t="shared" si="6"/>
        <v>8000</v>
      </c>
      <c r="I44" s="88"/>
      <c r="J44" s="89">
        <v>8000</v>
      </c>
      <c r="K44" s="115">
        <f t="shared" si="7"/>
        <v>8000</v>
      </c>
      <c r="L44" s="91"/>
      <c r="M44" s="91">
        <v>8000</v>
      </c>
      <c r="N44" s="35">
        <f t="shared" si="3"/>
        <v>1</v>
      </c>
      <c r="O44" s="49"/>
      <c r="P44" s="49"/>
      <c r="Q44" s="49"/>
      <c r="R44" s="49"/>
      <c r="S44" s="49"/>
      <c r="T44" s="49"/>
      <c r="U44" s="49"/>
    </row>
    <row r="45" spans="1:21" s="50" customFormat="1" ht="35.25" customHeight="1">
      <c r="A45" s="124"/>
      <c r="B45" s="145"/>
      <c r="C45" s="134" t="s">
        <v>70</v>
      </c>
      <c r="D45" s="138" t="s">
        <v>127</v>
      </c>
      <c r="E45" s="84">
        <f t="shared" si="8"/>
        <v>0</v>
      </c>
      <c r="F45" s="85">
        <v>0</v>
      </c>
      <c r="G45" s="86"/>
      <c r="H45" s="87">
        <f t="shared" si="6"/>
        <v>0</v>
      </c>
      <c r="I45" s="88">
        <v>0</v>
      </c>
      <c r="J45" s="89"/>
      <c r="K45" s="115">
        <f t="shared" si="7"/>
        <v>8.55</v>
      </c>
      <c r="L45" s="91">
        <v>8.55</v>
      </c>
      <c r="M45" s="91"/>
      <c r="N45" s="39" t="s">
        <v>251</v>
      </c>
      <c r="O45" s="49"/>
      <c r="P45" s="49"/>
      <c r="Q45" s="49"/>
      <c r="R45" s="49"/>
      <c r="S45" s="49"/>
      <c r="T45" s="49"/>
      <c r="U45" s="49"/>
    </row>
    <row r="46" spans="1:21" s="80" customFormat="1" ht="36" customHeight="1">
      <c r="A46" s="124"/>
      <c r="B46" s="125"/>
      <c r="C46" s="134" t="s">
        <v>73</v>
      </c>
      <c r="D46" s="103" t="s">
        <v>128</v>
      </c>
      <c r="E46" s="84">
        <f t="shared" si="8"/>
        <v>0</v>
      </c>
      <c r="F46" s="85">
        <v>0</v>
      </c>
      <c r="G46" s="86"/>
      <c r="H46" s="87">
        <f t="shared" si="6"/>
        <v>28000</v>
      </c>
      <c r="I46" s="88">
        <v>28000</v>
      </c>
      <c r="J46" s="76"/>
      <c r="K46" s="115">
        <f t="shared" si="7"/>
        <v>30125.18</v>
      </c>
      <c r="L46" s="91">
        <v>30125.18</v>
      </c>
      <c r="M46" s="78"/>
      <c r="N46" s="35">
        <f t="shared" si="3"/>
        <v>1.0758992857142857</v>
      </c>
      <c r="O46" s="79"/>
      <c r="P46" s="79"/>
      <c r="Q46" s="79"/>
      <c r="R46" s="79"/>
      <c r="S46" s="79"/>
      <c r="T46" s="79"/>
      <c r="U46" s="79"/>
    </row>
    <row r="47" spans="1:21" s="50" customFormat="1" ht="87.75" customHeight="1">
      <c r="A47" s="124"/>
      <c r="B47" s="145"/>
      <c r="C47" s="94" t="s">
        <v>108</v>
      </c>
      <c r="D47" s="103" t="s">
        <v>163</v>
      </c>
      <c r="E47" s="84">
        <f t="shared" si="8"/>
        <v>0</v>
      </c>
      <c r="F47" s="85"/>
      <c r="G47" s="86">
        <v>0</v>
      </c>
      <c r="H47" s="87">
        <f t="shared" si="6"/>
        <v>0</v>
      </c>
      <c r="I47" s="88">
        <v>0</v>
      </c>
      <c r="J47" s="89"/>
      <c r="K47" s="115">
        <f t="shared" si="7"/>
        <v>29.55</v>
      </c>
      <c r="L47" s="91">
        <v>29.55</v>
      </c>
      <c r="M47" s="91"/>
      <c r="N47" s="39" t="s">
        <v>251</v>
      </c>
      <c r="O47" s="49"/>
      <c r="P47" s="49"/>
      <c r="Q47" s="49"/>
      <c r="R47" s="49"/>
      <c r="S47" s="49"/>
      <c r="T47" s="49"/>
      <c r="U47" s="49"/>
    </row>
    <row r="48" spans="1:21" s="80" customFormat="1" ht="44.25" customHeight="1">
      <c r="A48" s="124"/>
      <c r="B48" s="11" t="s">
        <v>179</v>
      </c>
      <c r="C48" s="71"/>
      <c r="D48" s="146" t="s">
        <v>3</v>
      </c>
      <c r="E48" s="371">
        <f>SUM(F48:G48)</f>
        <v>0</v>
      </c>
      <c r="F48" s="73">
        <f>F49</f>
        <v>0</v>
      </c>
      <c r="G48" s="372">
        <f>G49</f>
        <v>0</v>
      </c>
      <c r="H48" s="87">
        <f t="shared" si="6"/>
        <v>1500</v>
      </c>
      <c r="I48" s="75">
        <f>SUM(I49:I49)</f>
        <v>1500</v>
      </c>
      <c r="J48" s="76">
        <f>SUM(J49:J49)</f>
        <v>0</v>
      </c>
      <c r="K48" s="90">
        <f t="shared" si="7"/>
        <v>1612.66</v>
      </c>
      <c r="L48" s="78">
        <f>SUM(L49:L49)</f>
        <v>1612.66</v>
      </c>
      <c r="M48" s="78">
        <f>SUM(M49:M49)</f>
        <v>0</v>
      </c>
      <c r="N48" s="38">
        <f t="shared" si="3"/>
        <v>1.0751066666666667</v>
      </c>
      <c r="O48" s="79"/>
      <c r="P48" s="79"/>
      <c r="Q48" s="79"/>
      <c r="R48" s="79"/>
      <c r="S48" s="79"/>
      <c r="T48" s="79"/>
      <c r="U48" s="79"/>
    </row>
    <row r="49" spans="1:21" s="50" customFormat="1" ht="39.75" customHeight="1" thickBot="1">
      <c r="A49" s="101"/>
      <c r="B49" s="148"/>
      <c r="C49" s="149" t="s">
        <v>73</v>
      </c>
      <c r="D49" s="103" t="s">
        <v>128</v>
      </c>
      <c r="E49" s="142">
        <f>SUM(F49:G49)</f>
        <v>0</v>
      </c>
      <c r="F49" s="85">
        <v>0</v>
      </c>
      <c r="G49" s="86"/>
      <c r="H49" s="87">
        <f t="shared" si="6"/>
        <v>1500</v>
      </c>
      <c r="I49" s="88">
        <v>1500</v>
      </c>
      <c r="J49" s="89"/>
      <c r="K49" s="115">
        <f t="shared" si="7"/>
        <v>1612.66</v>
      </c>
      <c r="L49" s="91">
        <v>1612.66</v>
      </c>
      <c r="M49" s="91"/>
      <c r="N49" s="36">
        <f t="shared" si="3"/>
        <v>1.0751066666666667</v>
      </c>
      <c r="O49" s="49"/>
      <c r="P49" s="49"/>
      <c r="Q49" s="49"/>
      <c r="R49" s="49"/>
      <c r="S49" s="49"/>
      <c r="T49" s="49"/>
      <c r="U49" s="49"/>
    </row>
    <row r="50" spans="1:68" s="3" customFormat="1" ht="60" customHeight="1" thickBot="1">
      <c r="A50" s="5" t="s">
        <v>92</v>
      </c>
      <c r="B50" s="4"/>
      <c r="C50" s="1"/>
      <c r="D50" s="18" t="s">
        <v>96</v>
      </c>
      <c r="E50" s="375">
        <f aca="true" t="shared" si="9" ref="E50:M50">E51</f>
        <v>1000000</v>
      </c>
      <c r="F50" s="373">
        <f t="shared" si="9"/>
        <v>1000000</v>
      </c>
      <c r="G50" s="374">
        <f t="shared" si="9"/>
        <v>0</v>
      </c>
      <c r="H50" s="22">
        <f t="shared" si="9"/>
        <v>1000000</v>
      </c>
      <c r="I50" s="23">
        <f t="shared" si="9"/>
        <v>1000000</v>
      </c>
      <c r="J50" s="24">
        <f t="shared" si="9"/>
        <v>0</v>
      </c>
      <c r="K50" s="20">
        <f t="shared" si="9"/>
        <v>381116.71</v>
      </c>
      <c r="L50" s="7">
        <f t="shared" si="9"/>
        <v>381116.71</v>
      </c>
      <c r="M50" s="7">
        <f t="shared" si="9"/>
        <v>0</v>
      </c>
      <c r="N50" s="37">
        <f t="shared" si="3"/>
        <v>0.38111671</v>
      </c>
      <c r="O50" s="31"/>
      <c r="P50" s="31"/>
      <c r="Q50" s="31"/>
      <c r="R50" s="31"/>
      <c r="S50" s="31"/>
      <c r="T50" s="31"/>
      <c r="U50" s="31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</row>
    <row r="51" spans="1:21" s="80" customFormat="1" ht="42" customHeight="1">
      <c r="A51" s="428"/>
      <c r="B51" s="70" t="s">
        <v>93</v>
      </c>
      <c r="C51" s="155"/>
      <c r="D51" s="146" t="s">
        <v>155</v>
      </c>
      <c r="E51" s="376">
        <f>SUM(F51:G51)</f>
        <v>1000000</v>
      </c>
      <c r="F51" s="106">
        <f>SUM(F52:F52)</f>
        <v>1000000</v>
      </c>
      <c r="G51" s="377">
        <f>SUM(G52:G52)</f>
        <v>0</v>
      </c>
      <c r="H51" s="74">
        <f>SUM(I51:J51)</f>
        <v>1000000</v>
      </c>
      <c r="I51" s="107">
        <f>SUM(I52:I52)</f>
        <v>1000000</v>
      </c>
      <c r="J51" s="108">
        <f>SUM(J52:J52)</f>
        <v>0</v>
      </c>
      <c r="K51" s="77">
        <f>SUM(L51:M51)</f>
        <v>381116.71</v>
      </c>
      <c r="L51" s="109">
        <f>SUM(L52:L52)</f>
        <v>381116.71</v>
      </c>
      <c r="M51" s="109">
        <f>SUM(M52:M52)</f>
        <v>0</v>
      </c>
      <c r="N51" s="34">
        <f t="shared" si="3"/>
        <v>0.38111671</v>
      </c>
      <c r="O51" s="79"/>
      <c r="P51" s="79"/>
      <c r="Q51" s="79"/>
      <c r="R51" s="79"/>
      <c r="S51" s="79"/>
      <c r="T51" s="79"/>
      <c r="U51" s="79"/>
    </row>
    <row r="52" spans="1:21" s="80" customFormat="1" ht="54" customHeight="1" thickBot="1">
      <c r="A52" s="430"/>
      <c r="B52" s="9"/>
      <c r="C52" s="156" t="s">
        <v>94</v>
      </c>
      <c r="D52" s="95" t="s">
        <v>95</v>
      </c>
      <c r="E52" s="300">
        <f>SUM(F52:G52)</f>
        <v>1000000</v>
      </c>
      <c r="F52" s="301">
        <v>1000000</v>
      </c>
      <c r="G52" s="222"/>
      <c r="H52" s="302">
        <f>SUM(I52:J52)</f>
        <v>1000000</v>
      </c>
      <c r="I52" s="224">
        <v>1000000</v>
      </c>
      <c r="J52" s="303"/>
      <c r="K52" s="304">
        <f>SUM(L52:M52)</f>
        <v>381116.71</v>
      </c>
      <c r="L52" s="228">
        <v>381116.71</v>
      </c>
      <c r="M52" s="305"/>
      <c r="N52" s="36">
        <f t="shared" si="3"/>
        <v>0.38111671</v>
      </c>
      <c r="O52" s="79"/>
      <c r="P52" s="79"/>
      <c r="Q52" s="79"/>
      <c r="R52" s="79"/>
      <c r="S52" s="79"/>
      <c r="T52" s="79"/>
      <c r="U52" s="79"/>
    </row>
    <row r="53" spans="1:68" s="3" customFormat="1" ht="85.5" customHeight="1" thickBot="1">
      <c r="A53" s="4" t="s">
        <v>51</v>
      </c>
      <c r="B53" s="4"/>
      <c r="C53" s="1"/>
      <c r="D53" s="19" t="s">
        <v>157</v>
      </c>
      <c r="E53" s="379">
        <f>E54+E57+E65+E75+E81</f>
        <v>16862814</v>
      </c>
      <c r="F53" s="380">
        <f>F54+F57+F65+F75+F81+F84</f>
        <v>16862814</v>
      </c>
      <c r="G53" s="380">
        <f>G54+G57+G65+G75+G81+G84</f>
        <v>0</v>
      </c>
      <c r="H53" s="27">
        <f aca="true" t="shared" si="10" ref="H53:M53">H54+H57+H65+H75+H81+H84</f>
        <v>17608814</v>
      </c>
      <c r="I53" s="28">
        <f t="shared" si="10"/>
        <v>17608814</v>
      </c>
      <c r="J53" s="29">
        <f t="shared" si="10"/>
        <v>0</v>
      </c>
      <c r="K53" s="21">
        <f t="shared" si="10"/>
        <v>18628724.75</v>
      </c>
      <c r="L53" s="13">
        <f t="shared" si="10"/>
        <v>18628724.75</v>
      </c>
      <c r="M53" s="13">
        <f t="shared" si="10"/>
        <v>0</v>
      </c>
      <c r="N53" s="33">
        <f t="shared" si="3"/>
        <v>1.0579204681246561</v>
      </c>
      <c r="O53" s="31"/>
      <c r="P53" s="31"/>
      <c r="Q53" s="31"/>
      <c r="R53" s="31"/>
      <c r="S53" s="31"/>
      <c r="T53" s="31"/>
      <c r="U53" s="31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</row>
    <row r="54" spans="1:21" s="80" customFormat="1" ht="57.75" customHeight="1">
      <c r="A54" s="436"/>
      <c r="B54" s="125" t="s">
        <v>24</v>
      </c>
      <c r="C54" s="152"/>
      <c r="D54" s="306" t="s">
        <v>25</v>
      </c>
      <c r="E54" s="376">
        <f aca="true" t="shared" si="11" ref="E54:E96">SUM(F54:G54)</f>
        <v>100000</v>
      </c>
      <c r="F54" s="106">
        <f>SUM(F55:F55)</f>
        <v>100000</v>
      </c>
      <c r="G54" s="377">
        <f>SUM(G55:G55)</f>
        <v>0</v>
      </c>
      <c r="H54" s="74">
        <f aca="true" t="shared" si="12" ref="H54:H96">SUM(I54:J54)</f>
        <v>100000</v>
      </c>
      <c r="I54" s="107">
        <f>SUM(I55:I56)</f>
        <v>100000</v>
      </c>
      <c r="J54" s="108">
        <f>SUM(J55:J56)</f>
        <v>0</v>
      </c>
      <c r="K54" s="77">
        <f aca="true" t="shared" si="13" ref="K54:K96">SUM(L54:M54)</f>
        <v>78165.70999999999</v>
      </c>
      <c r="L54" s="109">
        <f>SUM(L55:L56)</f>
        <v>78165.70999999999</v>
      </c>
      <c r="M54" s="109">
        <f>SUM(M55:M56)</f>
        <v>0</v>
      </c>
      <c r="N54" s="34">
        <f t="shared" si="3"/>
        <v>0.7816570999999999</v>
      </c>
      <c r="O54" s="79"/>
      <c r="P54" s="79"/>
      <c r="Q54" s="79"/>
      <c r="R54" s="79"/>
      <c r="S54" s="79"/>
      <c r="T54" s="79"/>
      <c r="U54" s="79"/>
    </row>
    <row r="55" spans="1:21" s="50" customFormat="1" ht="63" customHeight="1">
      <c r="A55" s="428"/>
      <c r="B55" s="139"/>
      <c r="C55" s="129" t="s">
        <v>53</v>
      </c>
      <c r="D55" s="103" t="s">
        <v>170</v>
      </c>
      <c r="E55" s="157">
        <f t="shared" si="11"/>
        <v>100000</v>
      </c>
      <c r="F55" s="85">
        <v>100000</v>
      </c>
      <c r="G55" s="120"/>
      <c r="H55" s="74">
        <f t="shared" si="12"/>
        <v>100000</v>
      </c>
      <c r="I55" s="88">
        <v>100000</v>
      </c>
      <c r="J55" s="121"/>
      <c r="K55" s="77">
        <f t="shared" si="13"/>
        <v>78122.79</v>
      </c>
      <c r="L55" s="91">
        <v>78122.79</v>
      </c>
      <c r="M55" s="122"/>
      <c r="N55" s="35">
        <f t="shared" si="3"/>
        <v>0.7812279</v>
      </c>
      <c r="O55" s="49"/>
      <c r="P55" s="49"/>
      <c r="Q55" s="49"/>
      <c r="R55" s="49"/>
      <c r="S55" s="49"/>
      <c r="T55" s="49"/>
      <c r="U55" s="49"/>
    </row>
    <row r="56" spans="1:21" s="50" customFormat="1" ht="51.75" customHeight="1">
      <c r="A56" s="428"/>
      <c r="B56" s="158"/>
      <c r="C56" s="129" t="s">
        <v>54</v>
      </c>
      <c r="D56" s="103" t="s">
        <v>140</v>
      </c>
      <c r="E56" s="157">
        <f t="shared" si="11"/>
        <v>0</v>
      </c>
      <c r="F56" s="85">
        <v>0</v>
      </c>
      <c r="G56" s="120"/>
      <c r="H56" s="74">
        <f t="shared" si="12"/>
        <v>0</v>
      </c>
      <c r="I56" s="88">
        <v>0</v>
      </c>
      <c r="J56" s="121"/>
      <c r="K56" s="77">
        <f t="shared" si="13"/>
        <v>42.92</v>
      </c>
      <c r="L56" s="91">
        <v>42.92</v>
      </c>
      <c r="M56" s="122"/>
      <c r="N56" s="39" t="s">
        <v>251</v>
      </c>
      <c r="O56" s="49"/>
      <c r="P56" s="49"/>
      <c r="Q56" s="49"/>
      <c r="R56" s="49"/>
      <c r="S56" s="49"/>
      <c r="T56" s="49"/>
      <c r="U56" s="49"/>
    </row>
    <row r="57" spans="1:21" s="80" customFormat="1" ht="97.5" customHeight="1">
      <c r="A57" s="428"/>
      <c r="B57" s="159" t="s">
        <v>26</v>
      </c>
      <c r="C57" s="71"/>
      <c r="D57" s="144" t="s">
        <v>27</v>
      </c>
      <c r="E57" s="376">
        <f t="shared" si="11"/>
        <v>5166000</v>
      </c>
      <c r="F57" s="73">
        <f>SUM(F58:F64)</f>
        <v>5166000</v>
      </c>
      <c r="G57" s="372">
        <f>SUM(G58:G64)</f>
        <v>0</v>
      </c>
      <c r="H57" s="74">
        <f t="shared" si="12"/>
        <v>5551000</v>
      </c>
      <c r="I57" s="75">
        <f>SUM(I58:I64)</f>
        <v>5551000</v>
      </c>
      <c r="J57" s="76">
        <f>SUM(J58:J64)</f>
        <v>0</v>
      </c>
      <c r="K57" s="77">
        <f t="shared" si="13"/>
        <v>5841859.63</v>
      </c>
      <c r="L57" s="78">
        <f>SUM(L58:L64)</f>
        <v>5841859.63</v>
      </c>
      <c r="M57" s="78">
        <f>SUM(M58:M64)</f>
        <v>0</v>
      </c>
      <c r="N57" s="38">
        <f t="shared" si="3"/>
        <v>1.052397699513601</v>
      </c>
      <c r="O57" s="79"/>
      <c r="P57" s="79"/>
      <c r="Q57" s="79"/>
      <c r="R57" s="79"/>
      <c r="S57" s="79"/>
      <c r="T57" s="79"/>
      <c r="U57" s="79"/>
    </row>
    <row r="58" spans="1:21" s="50" customFormat="1" ht="36" customHeight="1">
      <c r="A58" s="428"/>
      <c r="B58" s="420"/>
      <c r="C58" s="94" t="s">
        <v>55</v>
      </c>
      <c r="D58" s="138" t="s">
        <v>135</v>
      </c>
      <c r="E58" s="142">
        <f t="shared" si="11"/>
        <v>4490000</v>
      </c>
      <c r="F58" s="85">
        <v>4490000</v>
      </c>
      <c r="G58" s="120"/>
      <c r="H58" s="74">
        <f t="shared" si="12"/>
        <v>4840000</v>
      </c>
      <c r="I58" s="88">
        <v>4840000</v>
      </c>
      <c r="J58" s="121"/>
      <c r="K58" s="143">
        <f t="shared" si="13"/>
        <v>5016885.12</v>
      </c>
      <c r="L58" s="91">
        <v>5016885.12</v>
      </c>
      <c r="M58" s="122"/>
      <c r="N58" s="35">
        <f t="shared" si="3"/>
        <v>1.0365465123966942</v>
      </c>
      <c r="O58" s="49"/>
      <c r="P58" s="49"/>
      <c r="Q58" s="49"/>
      <c r="R58" s="49"/>
      <c r="S58" s="49"/>
      <c r="T58" s="49"/>
      <c r="U58" s="49"/>
    </row>
    <row r="59" spans="1:21" s="50" customFormat="1" ht="42" customHeight="1">
      <c r="A59" s="428"/>
      <c r="B59" s="421"/>
      <c r="C59" s="94" t="s">
        <v>56</v>
      </c>
      <c r="D59" s="138" t="s">
        <v>136</v>
      </c>
      <c r="E59" s="142">
        <f t="shared" si="11"/>
        <v>580000</v>
      </c>
      <c r="F59" s="85">
        <v>580000</v>
      </c>
      <c r="G59" s="120"/>
      <c r="H59" s="74">
        <f t="shared" si="12"/>
        <v>580000</v>
      </c>
      <c r="I59" s="88">
        <v>580000</v>
      </c>
      <c r="J59" s="121"/>
      <c r="K59" s="143">
        <f t="shared" si="13"/>
        <v>689914.65</v>
      </c>
      <c r="L59" s="91">
        <v>689914.65</v>
      </c>
      <c r="M59" s="122"/>
      <c r="N59" s="35">
        <f t="shared" si="3"/>
        <v>1.1895080172413794</v>
      </c>
      <c r="O59" s="49"/>
      <c r="P59" s="49"/>
      <c r="Q59" s="49"/>
      <c r="R59" s="49"/>
      <c r="S59" s="49"/>
      <c r="T59" s="49"/>
      <c r="U59" s="49"/>
    </row>
    <row r="60" spans="1:21" s="50" customFormat="1" ht="30.75" customHeight="1">
      <c r="A60" s="428"/>
      <c r="B60" s="421"/>
      <c r="C60" s="94" t="s">
        <v>57</v>
      </c>
      <c r="D60" s="138" t="s">
        <v>137</v>
      </c>
      <c r="E60" s="142">
        <f t="shared" si="11"/>
        <v>3000</v>
      </c>
      <c r="F60" s="85">
        <v>3000</v>
      </c>
      <c r="G60" s="120"/>
      <c r="H60" s="74">
        <f t="shared" si="12"/>
        <v>3000</v>
      </c>
      <c r="I60" s="88">
        <v>3000</v>
      </c>
      <c r="J60" s="121"/>
      <c r="K60" s="143">
        <f t="shared" si="13"/>
        <v>3669.1</v>
      </c>
      <c r="L60" s="91">
        <v>3669.1</v>
      </c>
      <c r="M60" s="122"/>
      <c r="N60" s="35">
        <f t="shared" si="3"/>
        <v>1.2230333333333332</v>
      </c>
      <c r="O60" s="49"/>
      <c r="P60" s="49"/>
      <c r="Q60" s="49"/>
      <c r="R60" s="49"/>
      <c r="S60" s="49"/>
      <c r="T60" s="49"/>
      <c r="U60" s="49"/>
    </row>
    <row r="61" spans="1:21" s="50" customFormat="1" ht="45" customHeight="1">
      <c r="A61" s="428"/>
      <c r="B61" s="421"/>
      <c r="C61" s="94" t="s">
        <v>58</v>
      </c>
      <c r="D61" s="138" t="s">
        <v>138</v>
      </c>
      <c r="E61" s="142">
        <f t="shared" si="11"/>
        <v>51000</v>
      </c>
      <c r="F61" s="85">
        <v>51000</v>
      </c>
      <c r="G61" s="120"/>
      <c r="H61" s="74">
        <f t="shared" si="12"/>
        <v>51000</v>
      </c>
      <c r="I61" s="88">
        <v>51000</v>
      </c>
      <c r="J61" s="121"/>
      <c r="K61" s="143">
        <f t="shared" si="13"/>
        <v>47231</v>
      </c>
      <c r="L61" s="91">
        <v>47231</v>
      </c>
      <c r="M61" s="122"/>
      <c r="N61" s="35">
        <f t="shared" si="3"/>
        <v>0.9260980392156862</v>
      </c>
      <c r="O61" s="49"/>
      <c r="P61" s="49"/>
      <c r="Q61" s="49"/>
      <c r="R61" s="49"/>
      <c r="S61" s="49"/>
      <c r="T61" s="49"/>
      <c r="U61" s="49"/>
    </row>
    <row r="62" spans="1:21" s="50" customFormat="1" ht="39" customHeight="1">
      <c r="A62" s="428"/>
      <c r="B62" s="421"/>
      <c r="C62" s="94" t="s">
        <v>59</v>
      </c>
      <c r="D62" s="138" t="s">
        <v>139</v>
      </c>
      <c r="E62" s="142">
        <f t="shared" si="11"/>
        <v>20000</v>
      </c>
      <c r="F62" s="85">
        <v>20000</v>
      </c>
      <c r="G62" s="120"/>
      <c r="H62" s="74">
        <f t="shared" si="12"/>
        <v>20000</v>
      </c>
      <c r="I62" s="88">
        <v>20000</v>
      </c>
      <c r="J62" s="121"/>
      <c r="K62" s="143">
        <f t="shared" si="13"/>
        <v>2587</v>
      </c>
      <c r="L62" s="91">
        <v>2587</v>
      </c>
      <c r="M62" s="122"/>
      <c r="N62" s="35">
        <f t="shared" si="3"/>
        <v>0.12935</v>
      </c>
      <c r="O62" s="49"/>
      <c r="P62" s="49"/>
      <c r="Q62" s="49"/>
      <c r="R62" s="49"/>
      <c r="S62" s="49"/>
      <c r="T62" s="49"/>
      <c r="U62" s="49"/>
    </row>
    <row r="63" spans="1:21" s="50" customFormat="1" ht="48" customHeight="1">
      <c r="A63" s="428"/>
      <c r="B63" s="421"/>
      <c r="C63" s="94" t="s">
        <v>54</v>
      </c>
      <c r="D63" s="103" t="s">
        <v>140</v>
      </c>
      <c r="E63" s="142">
        <f t="shared" si="11"/>
        <v>20000</v>
      </c>
      <c r="F63" s="85">
        <v>20000</v>
      </c>
      <c r="G63" s="120"/>
      <c r="H63" s="74">
        <f t="shared" si="12"/>
        <v>55000</v>
      </c>
      <c r="I63" s="88">
        <v>55000</v>
      </c>
      <c r="J63" s="121"/>
      <c r="K63" s="143">
        <f t="shared" si="13"/>
        <v>79332.76</v>
      </c>
      <c r="L63" s="91">
        <v>79332.76</v>
      </c>
      <c r="M63" s="122"/>
      <c r="N63" s="35">
        <f t="shared" si="3"/>
        <v>1.442413818181818</v>
      </c>
      <c r="O63" s="49"/>
      <c r="P63" s="49"/>
      <c r="Q63" s="49"/>
      <c r="R63" s="49"/>
      <c r="S63" s="49"/>
      <c r="T63" s="49"/>
      <c r="U63" s="49"/>
    </row>
    <row r="64" spans="1:21" s="50" customFormat="1" ht="45" customHeight="1">
      <c r="A64" s="428"/>
      <c r="B64" s="422"/>
      <c r="C64" s="94" t="s">
        <v>100</v>
      </c>
      <c r="D64" s="103" t="s">
        <v>141</v>
      </c>
      <c r="E64" s="142">
        <f t="shared" si="11"/>
        <v>2000</v>
      </c>
      <c r="F64" s="85">
        <v>2000</v>
      </c>
      <c r="G64" s="120"/>
      <c r="H64" s="74">
        <f t="shared" si="12"/>
        <v>2000</v>
      </c>
      <c r="I64" s="88">
        <v>2000</v>
      </c>
      <c r="J64" s="121"/>
      <c r="K64" s="143">
        <f t="shared" si="13"/>
        <v>2240</v>
      </c>
      <c r="L64" s="91">
        <v>2240</v>
      </c>
      <c r="M64" s="122"/>
      <c r="N64" s="35">
        <f t="shared" si="3"/>
        <v>1.12</v>
      </c>
      <c r="O64" s="49"/>
      <c r="P64" s="49"/>
      <c r="Q64" s="49"/>
      <c r="R64" s="49"/>
      <c r="S64" s="49"/>
      <c r="T64" s="49"/>
      <c r="U64" s="49"/>
    </row>
    <row r="65" spans="1:21" s="80" customFormat="1" ht="93" customHeight="1">
      <c r="A65" s="428"/>
      <c r="B65" s="163" t="s">
        <v>28</v>
      </c>
      <c r="C65" s="71"/>
      <c r="D65" s="144" t="s">
        <v>158</v>
      </c>
      <c r="E65" s="376">
        <f t="shared" si="11"/>
        <v>3066000</v>
      </c>
      <c r="F65" s="73">
        <f>SUM(F66:F74)</f>
        <v>3066000</v>
      </c>
      <c r="G65" s="372">
        <f>SUM(G66:G74)</f>
        <v>0</v>
      </c>
      <c r="H65" s="74">
        <f t="shared" si="12"/>
        <v>3406000</v>
      </c>
      <c r="I65" s="75">
        <f>SUM(I66:I74)</f>
        <v>3406000</v>
      </c>
      <c r="J65" s="76">
        <f>SUM(J66:J74)</f>
        <v>0</v>
      </c>
      <c r="K65" s="77">
        <f t="shared" si="13"/>
        <v>3880290.5300000003</v>
      </c>
      <c r="L65" s="78">
        <f>SUM(L66:L74)</f>
        <v>3880290.5300000003</v>
      </c>
      <c r="M65" s="78">
        <f>SUM(M66:M74)</f>
        <v>0</v>
      </c>
      <c r="N65" s="38">
        <f t="shared" si="3"/>
        <v>1.1392514768056372</v>
      </c>
      <c r="O65" s="79"/>
      <c r="P65" s="79"/>
      <c r="Q65" s="79"/>
      <c r="R65" s="79"/>
      <c r="S65" s="79"/>
      <c r="T65" s="79"/>
      <c r="U65" s="79"/>
    </row>
    <row r="66" spans="1:21" s="50" customFormat="1" ht="37.5" customHeight="1">
      <c r="A66" s="428"/>
      <c r="B66" s="419"/>
      <c r="C66" s="94" t="s">
        <v>55</v>
      </c>
      <c r="D66" s="138" t="s">
        <v>135</v>
      </c>
      <c r="E66" s="142">
        <f t="shared" si="11"/>
        <v>1240000</v>
      </c>
      <c r="F66" s="85">
        <v>1240000</v>
      </c>
      <c r="G66" s="120"/>
      <c r="H66" s="74">
        <f t="shared" si="12"/>
        <v>1290000</v>
      </c>
      <c r="I66" s="88">
        <v>1290000</v>
      </c>
      <c r="J66" s="121"/>
      <c r="K66" s="143">
        <f t="shared" si="13"/>
        <v>1599960.5</v>
      </c>
      <c r="L66" s="91">
        <v>1599960.5</v>
      </c>
      <c r="M66" s="122"/>
      <c r="N66" s="35">
        <f t="shared" si="3"/>
        <v>1.240279457364341</v>
      </c>
      <c r="O66" s="49"/>
      <c r="P66" s="49"/>
      <c r="Q66" s="49"/>
      <c r="R66" s="49"/>
      <c r="S66" s="49"/>
      <c r="T66" s="49"/>
      <c r="U66" s="49"/>
    </row>
    <row r="67" spans="1:21" s="50" customFormat="1" ht="35.25" customHeight="1">
      <c r="A67" s="428"/>
      <c r="B67" s="419"/>
      <c r="C67" s="94" t="s">
        <v>56</v>
      </c>
      <c r="D67" s="138" t="s">
        <v>136</v>
      </c>
      <c r="E67" s="112">
        <f t="shared" si="11"/>
        <v>1300000</v>
      </c>
      <c r="F67" s="85">
        <v>1300000</v>
      </c>
      <c r="G67" s="86"/>
      <c r="H67" s="87">
        <f t="shared" si="12"/>
        <v>1300000</v>
      </c>
      <c r="I67" s="88">
        <v>1300000</v>
      </c>
      <c r="J67" s="89"/>
      <c r="K67" s="115">
        <f t="shared" si="13"/>
        <v>1287301.45</v>
      </c>
      <c r="L67" s="91">
        <v>1287301.45</v>
      </c>
      <c r="M67" s="91"/>
      <c r="N67" s="35">
        <f t="shared" si="3"/>
        <v>0.9902318846153846</v>
      </c>
      <c r="O67" s="49"/>
      <c r="P67" s="49"/>
      <c r="Q67" s="49"/>
      <c r="R67" s="49"/>
      <c r="S67" s="49"/>
      <c r="T67" s="49"/>
      <c r="U67" s="49"/>
    </row>
    <row r="68" spans="1:21" s="50" customFormat="1" ht="42" customHeight="1">
      <c r="A68" s="428"/>
      <c r="B68" s="419"/>
      <c r="C68" s="94" t="s">
        <v>57</v>
      </c>
      <c r="D68" s="138" t="s">
        <v>137</v>
      </c>
      <c r="E68" s="142">
        <f t="shared" si="11"/>
        <v>940</v>
      </c>
      <c r="F68" s="85">
        <v>940</v>
      </c>
      <c r="G68" s="120"/>
      <c r="H68" s="74">
        <f t="shared" si="12"/>
        <v>940</v>
      </c>
      <c r="I68" s="88">
        <v>940</v>
      </c>
      <c r="J68" s="121"/>
      <c r="K68" s="143">
        <f t="shared" si="13"/>
        <v>1384.54</v>
      </c>
      <c r="L68" s="91">
        <v>1384.54</v>
      </c>
      <c r="M68" s="122"/>
      <c r="N68" s="35">
        <f t="shared" si="3"/>
        <v>1.4729148936170213</v>
      </c>
      <c r="O68" s="49"/>
      <c r="P68" s="49"/>
      <c r="Q68" s="49"/>
      <c r="R68" s="49"/>
      <c r="S68" s="49"/>
      <c r="T68" s="49"/>
      <c r="U68" s="49"/>
    </row>
    <row r="69" spans="1:21" s="50" customFormat="1" ht="37.5" customHeight="1">
      <c r="A69" s="428"/>
      <c r="B69" s="419"/>
      <c r="C69" s="94" t="s">
        <v>58</v>
      </c>
      <c r="D69" s="138" t="s">
        <v>138</v>
      </c>
      <c r="E69" s="142">
        <f t="shared" si="11"/>
        <v>160000</v>
      </c>
      <c r="F69" s="85">
        <v>160000</v>
      </c>
      <c r="G69" s="120"/>
      <c r="H69" s="74">
        <f t="shared" si="12"/>
        <v>160000</v>
      </c>
      <c r="I69" s="88">
        <v>160000</v>
      </c>
      <c r="J69" s="121"/>
      <c r="K69" s="143">
        <f t="shared" si="13"/>
        <v>193741.55</v>
      </c>
      <c r="L69" s="91">
        <v>193741.55</v>
      </c>
      <c r="M69" s="122"/>
      <c r="N69" s="35">
        <f t="shared" si="3"/>
        <v>1.2108846875</v>
      </c>
      <c r="O69" s="49"/>
      <c r="P69" s="49"/>
      <c r="Q69" s="49"/>
      <c r="R69" s="49"/>
      <c r="S69" s="49"/>
      <c r="T69" s="49"/>
      <c r="U69" s="49"/>
    </row>
    <row r="70" spans="1:21" s="50" customFormat="1" ht="39.75" customHeight="1">
      <c r="A70" s="428"/>
      <c r="B70" s="419"/>
      <c r="C70" s="94" t="s">
        <v>60</v>
      </c>
      <c r="D70" s="138" t="s">
        <v>142</v>
      </c>
      <c r="E70" s="142">
        <f t="shared" si="11"/>
        <v>60000</v>
      </c>
      <c r="F70" s="85">
        <v>60000</v>
      </c>
      <c r="G70" s="120"/>
      <c r="H70" s="74">
        <f t="shared" si="12"/>
        <v>60000</v>
      </c>
      <c r="I70" s="88">
        <v>60000</v>
      </c>
      <c r="J70" s="121"/>
      <c r="K70" s="143">
        <f t="shared" si="13"/>
        <v>64685.23</v>
      </c>
      <c r="L70" s="91">
        <v>64685.23</v>
      </c>
      <c r="M70" s="122"/>
      <c r="N70" s="35">
        <f aca="true" t="shared" si="14" ref="N70:N133">K70/H70</f>
        <v>1.0780871666666667</v>
      </c>
      <c r="O70" s="49"/>
      <c r="P70" s="49"/>
      <c r="Q70" s="49"/>
      <c r="R70" s="49"/>
      <c r="S70" s="49"/>
      <c r="T70" s="49"/>
      <c r="U70" s="49"/>
    </row>
    <row r="71" spans="1:21" s="50" customFormat="1" ht="42" customHeight="1">
      <c r="A71" s="428"/>
      <c r="B71" s="419"/>
      <c r="C71" s="94" t="s">
        <v>61</v>
      </c>
      <c r="D71" s="138" t="s">
        <v>143</v>
      </c>
      <c r="E71" s="142">
        <f t="shared" si="11"/>
        <v>60</v>
      </c>
      <c r="F71" s="85">
        <v>60</v>
      </c>
      <c r="G71" s="120"/>
      <c r="H71" s="74">
        <f t="shared" si="12"/>
        <v>60</v>
      </c>
      <c r="I71" s="88">
        <v>60</v>
      </c>
      <c r="J71" s="121"/>
      <c r="K71" s="143">
        <f t="shared" si="13"/>
        <v>0</v>
      </c>
      <c r="L71" s="91">
        <v>0</v>
      </c>
      <c r="M71" s="122"/>
      <c r="N71" s="35">
        <f t="shared" si="14"/>
        <v>0</v>
      </c>
      <c r="O71" s="49"/>
      <c r="P71" s="49"/>
      <c r="Q71" s="49"/>
      <c r="R71" s="49"/>
      <c r="S71" s="49"/>
      <c r="T71" s="49"/>
      <c r="U71" s="49"/>
    </row>
    <row r="72" spans="1:21" s="50" customFormat="1" ht="36" customHeight="1">
      <c r="A72" s="428"/>
      <c r="B72" s="419"/>
      <c r="C72" s="94" t="s">
        <v>62</v>
      </c>
      <c r="D72" s="138" t="s">
        <v>144</v>
      </c>
      <c r="E72" s="142">
        <f t="shared" si="11"/>
        <v>25000</v>
      </c>
      <c r="F72" s="85">
        <v>25000</v>
      </c>
      <c r="G72" s="120"/>
      <c r="H72" s="74">
        <f t="shared" si="12"/>
        <v>25000</v>
      </c>
      <c r="I72" s="88">
        <v>25000</v>
      </c>
      <c r="J72" s="121"/>
      <c r="K72" s="143">
        <f t="shared" si="13"/>
        <v>47688.6</v>
      </c>
      <c r="L72" s="91">
        <v>47688.6</v>
      </c>
      <c r="M72" s="122"/>
      <c r="N72" s="35">
        <f t="shared" si="14"/>
        <v>1.907544</v>
      </c>
      <c r="O72" s="49"/>
      <c r="P72" s="49"/>
      <c r="Q72" s="49"/>
      <c r="R72" s="49"/>
      <c r="S72" s="49"/>
      <c r="T72" s="49"/>
      <c r="U72" s="49"/>
    </row>
    <row r="73" spans="1:21" s="50" customFormat="1" ht="35.25" customHeight="1">
      <c r="A73" s="428"/>
      <c r="B73" s="419"/>
      <c r="C73" s="94" t="s">
        <v>59</v>
      </c>
      <c r="D73" s="138" t="s">
        <v>139</v>
      </c>
      <c r="E73" s="142">
        <f t="shared" si="11"/>
        <v>250000</v>
      </c>
      <c r="F73" s="85">
        <v>250000</v>
      </c>
      <c r="G73" s="120"/>
      <c r="H73" s="74">
        <f t="shared" si="12"/>
        <v>540000</v>
      </c>
      <c r="I73" s="88">
        <v>540000</v>
      </c>
      <c r="J73" s="121"/>
      <c r="K73" s="143">
        <f t="shared" si="13"/>
        <v>633061.03</v>
      </c>
      <c r="L73" s="91">
        <v>633061.03</v>
      </c>
      <c r="M73" s="122"/>
      <c r="N73" s="35">
        <f t="shared" si="14"/>
        <v>1.1723352407407408</v>
      </c>
      <c r="O73" s="49"/>
      <c r="P73" s="49"/>
      <c r="Q73" s="49"/>
      <c r="R73" s="49"/>
      <c r="S73" s="49"/>
      <c r="T73" s="49"/>
      <c r="U73" s="49"/>
    </row>
    <row r="74" spans="1:21" s="50" customFormat="1" ht="40.5" customHeight="1">
      <c r="A74" s="428"/>
      <c r="B74" s="419"/>
      <c r="C74" s="94" t="s">
        <v>54</v>
      </c>
      <c r="D74" s="103" t="s">
        <v>140</v>
      </c>
      <c r="E74" s="142">
        <f t="shared" si="11"/>
        <v>30000</v>
      </c>
      <c r="F74" s="85">
        <v>30000</v>
      </c>
      <c r="G74" s="120"/>
      <c r="H74" s="74">
        <f t="shared" si="12"/>
        <v>30000</v>
      </c>
      <c r="I74" s="88">
        <v>30000</v>
      </c>
      <c r="J74" s="121"/>
      <c r="K74" s="143">
        <f t="shared" si="13"/>
        <v>52467.63</v>
      </c>
      <c r="L74" s="91">
        <v>52467.63</v>
      </c>
      <c r="M74" s="122"/>
      <c r="N74" s="35">
        <f t="shared" si="14"/>
        <v>1.748921</v>
      </c>
      <c r="O74" s="49"/>
      <c r="P74" s="49"/>
      <c r="Q74" s="49"/>
      <c r="R74" s="49"/>
      <c r="S74" s="49"/>
      <c r="T74" s="49"/>
      <c r="U74" s="49"/>
    </row>
    <row r="75" spans="1:21" s="80" customFormat="1" ht="63" customHeight="1">
      <c r="A75" s="428"/>
      <c r="B75" s="164" t="s">
        <v>29</v>
      </c>
      <c r="C75" s="71"/>
      <c r="D75" s="144" t="s">
        <v>159</v>
      </c>
      <c r="E75" s="376">
        <f t="shared" si="11"/>
        <v>850000</v>
      </c>
      <c r="F75" s="73">
        <f>SUM(F76:F78)</f>
        <v>850000</v>
      </c>
      <c r="G75" s="372">
        <f>SUM(G76:G78)</f>
        <v>0</v>
      </c>
      <c r="H75" s="74">
        <f t="shared" si="12"/>
        <v>871000</v>
      </c>
      <c r="I75" s="75">
        <f>SUM(I76:I80)</f>
        <v>871000</v>
      </c>
      <c r="J75" s="76">
        <f>SUM(J76:J80)</f>
        <v>0</v>
      </c>
      <c r="K75" s="77">
        <f t="shared" si="13"/>
        <v>720279.2499999999</v>
      </c>
      <c r="L75" s="78">
        <f>SUM(L76:L80)</f>
        <v>720279.2499999999</v>
      </c>
      <c r="M75" s="78">
        <f>SUM(M76:M80)</f>
        <v>0</v>
      </c>
      <c r="N75" s="38">
        <f t="shared" si="14"/>
        <v>0.826956659012629</v>
      </c>
      <c r="O75" s="79"/>
      <c r="P75" s="79"/>
      <c r="Q75" s="79"/>
      <c r="R75" s="79"/>
      <c r="S75" s="79"/>
      <c r="T75" s="79"/>
      <c r="U75" s="79"/>
    </row>
    <row r="76" spans="1:21" s="50" customFormat="1" ht="30.75" customHeight="1">
      <c r="A76" s="428"/>
      <c r="B76" s="420"/>
      <c r="C76" s="129" t="s">
        <v>63</v>
      </c>
      <c r="D76" s="138" t="s">
        <v>145</v>
      </c>
      <c r="E76" s="142">
        <f t="shared" si="11"/>
        <v>500000</v>
      </c>
      <c r="F76" s="119">
        <v>500000</v>
      </c>
      <c r="G76" s="120"/>
      <c r="H76" s="74">
        <f t="shared" si="12"/>
        <v>500000</v>
      </c>
      <c r="I76" s="114">
        <v>500000</v>
      </c>
      <c r="J76" s="121"/>
      <c r="K76" s="143">
        <f t="shared" si="13"/>
        <v>339498.16</v>
      </c>
      <c r="L76" s="122">
        <v>339498.16</v>
      </c>
      <c r="M76" s="122"/>
      <c r="N76" s="35">
        <f t="shared" si="14"/>
        <v>0.67899632</v>
      </c>
      <c r="O76" s="49"/>
      <c r="P76" s="49"/>
      <c r="Q76" s="49"/>
      <c r="R76" s="49"/>
      <c r="S76" s="49"/>
      <c r="T76" s="49"/>
      <c r="U76" s="49"/>
    </row>
    <row r="77" spans="1:21" s="50" customFormat="1" ht="50.25" customHeight="1">
      <c r="A77" s="428"/>
      <c r="B77" s="421"/>
      <c r="C77" s="129" t="s">
        <v>64</v>
      </c>
      <c r="D77" s="103" t="s">
        <v>151</v>
      </c>
      <c r="E77" s="142">
        <f t="shared" si="11"/>
        <v>330000</v>
      </c>
      <c r="F77" s="119">
        <v>330000</v>
      </c>
      <c r="G77" s="120"/>
      <c r="H77" s="74">
        <f t="shared" si="12"/>
        <v>330000</v>
      </c>
      <c r="I77" s="114">
        <v>330000</v>
      </c>
      <c r="J77" s="121"/>
      <c r="K77" s="143">
        <f t="shared" si="13"/>
        <v>318406.29</v>
      </c>
      <c r="L77" s="122">
        <v>318406.29</v>
      </c>
      <c r="M77" s="122"/>
      <c r="N77" s="35">
        <f t="shared" si="14"/>
        <v>0.9648675454545453</v>
      </c>
      <c r="O77" s="49"/>
      <c r="P77" s="49"/>
      <c r="Q77" s="49"/>
      <c r="R77" s="49"/>
      <c r="S77" s="49"/>
      <c r="T77" s="49"/>
      <c r="U77" s="49"/>
    </row>
    <row r="78" spans="1:21" s="50" customFormat="1" ht="63" customHeight="1">
      <c r="A78" s="428"/>
      <c r="B78" s="421"/>
      <c r="C78" s="82" t="s">
        <v>65</v>
      </c>
      <c r="D78" s="103" t="s">
        <v>130</v>
      </c>
      <c r="E78" s="142">
        <f t="shared" si="11"/>
        <v>20000</v>
      </c>
      <c r="F78" s="119">
        <v>20000</v>
      </c>
      <c r="G78" s="120"/>
      <c r="H78" s="74">
        <f t="shared" si="12"/>
        <v>41000</v>
      </c>
      <c r="I78" s="114">
        <v>41000</v>
      </c>
      <c r="J78" s="121"/>
      <c r="K78" s="143">
        <f t="shared" si="13"/>
        <v>61923.09</v>
      </c>
      <c r="L78" s="122">
        <v>61923.09</v>
      </c>
      <c r="M78" s="122"/>
      <c r="N78" s="35">
        <f t="shared" si="14"/>
        <v>1.510319268292683</v>
      </c>
      <c r="O78" s="49"/>
      <c r="P78" s="49"/>
      <c r="Q78" s="49"/>
      <c r="R78" s="49"/>
      <c r="S78" s="49"/>
      <c r="T78" s="49"/>
      <c r="U78" s="49"/>
    </row>
    <row r="79" spans="1:21" s="50" customFormat="1" ht="46.5" customHeight="1">
      <c r="A79" s="428"/>
      <c r="B79" s="161"/>
      <c r="C79" s="82" t="s">
        <v>200</v>
      </c>
      <c r="D79" s="103" t="s">
        <v>201</v>
      </c>
      <c r="E79" s="157">
        <f t="shared" si="11"/>
        <v>0</v>
      </c>
      <c r="F79" s="119">
        <v>0</v>
      </c>
      <c r="G79" s="120"/>
      <c r="H79" s="74">
        <f t="shared" si="12"/>
        <v>0</v>
      </c>
      <c r="I79" s="114">
        <v>0</v>
      </c>
      <c r="J79" s="121"/>
      <c r="K79" s="143">
        <f t="shared" si="13"/>
        <v>200</v>
      </c>
      <c r="L79" s="122">
        <v>200</v>
      </c>
      <c r="M79" s="122"/>
      <c r="N79" s="39" t="s">
        <v>251</v>
      </c>
      <c r="O79" s="49"/>
      <c r="P79" s="49"/>
      <c r="Q79" s="49"/>
      <c r="R79" s="49"/>
      <c r="S79" s="49"/>
      <c r="T79" s="49"/>
      <c r="U79" s="49"/>
    </row>
    <row r="80" spans="1:21" s="50" customFormat="1" ht="31.5" customHeight="1">
      <c r="A80" s="428"/>
      <c r="B80" s="165"/>
      <c r="C80" s="117" t="s">
        <v>70</v>
      </c>
      <c r="D80" s="166" t="s">
        <v>127</v>
      </c>
      <c r="E80" s="157">
        <f t="shared" si="11"/>
        <v>0</v>
      </c>
      <c r="F80" s="119">
        <v>0</v>
      </c>
      <c r="G80" s="120"/>
      <c r="H80" s="74">
        <f t="shared" si="12"/>
        <v>0</v>
      </c>
      <c r="I80" s="114">
        <v>0</v>
      </c>
      <c r="J80" s="121"/>
      <c r="K80" s="143">
        <f t="shared" si="13"/>
        <v>251.71</v>
      </c>
      <c r="L80" s="122">
        <v>251.71</v>
      </c>
      <c r="M80" s="122"/>
      <c r="N80" s="39" t="s">
        <v>251</v>
      </c>
      <c r="O80" s="49"/>
      <c r="P80" s="49"/>
      <c r="Q80" s="49"/>
      <c r="R80" s="49"/>
      <c r="S80" s="49"/>
      <c r="T80" s="49"/>
      <c r="U80" s="49"/>
    </row>
    <row r="81" spans="1:21" s="80" customFormat="1" ht="43.5" customHeight="1">
      <c r="A81" s="428"/>
      <c r="B81" s="151" t="s">
        <v>30</v>
      </c>
      <c r="C81" s="71"/>
      <c r="D81" s="144" t="s">
        <v>31</v>
      </c>
      <c r="E81" s="376">
        <f t="shared" si="11"/>
        <v>7680814</v>
      </c>
      <c r="F81" s="73">
        <f>F82+F83</f>
        <v>7680814</v>
      </c>
      <c r="G81" s="372">
        <f>G82+G83</f>
        <v>0</v>
      </c>
      <c r="H81" s="74">
        <f t="shared" si="12"/>
        <v>7680814</v>
      </c>
      <c r="I81" s="75">
        <f>I82+I83</f>
        <v>7680814</v>
      </c>
      <c r="J81" s="76">
        <f>J82+J83</f>
        <v>0</v>
      </c>
      <c r="K81" s="77">
        <f t="shared" si="13"/>
        <v>8107142.2</v>
      </c>
      <c r="L81" s="78">
        <f>L82+L83</f>
        <v>8107142.2</v>
      </c>
      <c r="M81" s="78">
        <f>M82+M83</f>
        <v>0</v>
      </c>
      <c r="N81" s="38">
        <f t="shared" si="14"/>
        <v>1.0555056013594393</v>
      </c>
      <c r="O81" s="79"/>
      <c r="P81" s="79"/>
      <c r="Q81" s="79"/>
      <c r="R81" s="79"/>
      <c r="S81" s="79"/>
      <c r="T81" s="79"/>
      <c r="U81" s="79"/>
    </row>
    <row r="82" spans="1:21" s="50" customFormat="1" ht="38.25" customHeight="1">
      <c r="A82" s="428"/>
      <c r="B82" s="419"/>
      <c r="C82" s="94" t="s">
        <v>67</v>
      </c>
      <c r="D82" s="138" t="s">
        <v>146</v>
      </c>
      <c r="E82" s="112">
        <f t="shared" si="11"/>
        <v>7354814</v>
      </c>
      <c r="F82" s="85">
        <v>7354814</v>
      </c>
      <c r="G82" s="86"/>
      <c r="H82" s="87">
        <f t="shared" si="12"/>
        <v>7354814</v>
      </c>
      <c r="I82" s="88">
        <v>7354814</v>
      </c>
      <c r="J82" s="89"/>
      <c r="K82" s="115">
        <f t="shared" si="13"/>
        <v>7480208</v>
      </c>
      <c r="L82" s="91">
        <v>7480208</v>
      </c>
      <c r="M82" s="91"/>
      <c r="N82" s="35">
        <f t="shared" si="14"/>
        <v>1.0170492414899954</v>
      </c>
      <c r="O82" s="49"/>
      <c r="P82" s="49"/>
      <c r="Q82" s="49"/>
      <c r="R82" s="49"/>
      <c r="S82" s="49"/>
      <c r="T82" s="49"/>
      <c r="U82" s="49"/>
    </row>
    <row r="83" spans="1:21" s="50" customFormat="1" ht="37.5" customHeight="1">
      <c r="A83" s="428"/>
      <c r="B83" s="419"/>
      <c r="C83" s="94" t="s">
        <v>68</v>
      </c>
      <c r="D83" s="138" t="s">
        <v>147</v>
      </c>
      <c r="E83" s="142">
        <f t="shared" si="11"/>
        <v>326000</v>
      </c>
      <c r="F83" s="119">
        <v>326000</v>
      </c>
      <c r="G83" s="120"/>
      <c r="H83" s="74">
        <f t="shared" si="12"/>
        <v>326000</v>
      </c>
      <c r="I83" s="114">
        <v>326000</v>
      </c>
      <c r="J83" s="121"/>
      <c r="K83" s="143">
        <f t="shared" si="13"/>
        <v>626934.2</v>
      </c>
      <c r="L83" s="122">
        <v>626934.2</v>
      </c>
      <c r="M83" s="122"/>
      <c r="N83" s="35">
        <f t="shared" si="14"/>
        <v>1.923111042944785</v>
      </c>
      <c r="O83" s="49"/>
      <c r="P83" s="49"/>
      <c r="Q83" s="49"/>
      <c r="R83" s="49"/>
      <c r="S83" s="49"/>
      <c r="T83" s="49"/>
      <c r="U83" s="49"/>
    </row>
    <row r="84" spans="1:21" s="80" customFormat="1" ht="45.75" customHeight="1">
      <c r="A84" s="124"/>
      <c r="B84" s="151" t="s">
        <v>202</v>
      </c>
      <c r="C84" s="126"/>
      <c r="D84" s="146" t="s">
        <v>203</v>
      </c>
      <c r="E84" s="376">
        <f>SUM(F84:G84)</f>
        <v>0</v>
      </c>
      <c r="F84" s="106">
        <f>F85</f>
        <v>0</v>
      </c>
      <c r="G84" s="377">
        <f>G85</f>
        <v>0</v>
      </c>
      <c r="H84" s="74">
        <f>SUM(I84:J84)</f>
        <v>0</v>
      </c>
      <c r="I84" s="107">
        <f>I85</f>
        <v>0</v>
      </c>
      <c r="J84" s="108">
        <f>J85</f>
        <v>0</v>
      </c>
      <c r="K84" s="77">
        <f>SUM(L84:M84)</f>
        <v>987.43</v>
      </c>
      <c r="L84" s="109">
        <f>L85</f>
        <v>987.43</v>
      </c>
      <c r="M84" s="109">
        <f>M85</f>
        <v>0</v>
      </c>
      <c r="N84" s="34" t="s">
        <v>251</v>
      </c>
      <c r="O84" s="79"/>
      <c r="P84" s="79"/>
      <c r="Q84" s="79"/>
      <c r="R84" s="79"/>
      <c r="S84" s="79"/>
      <c r="T84" s="79"/>
      <c r="U84" s="79"/>
    </row>
    <row r="85" spans="1:21" s="50" customFormat="1" ht="34.5" customHeight="1" thickBot="1">
      <c r="A85" s="101"/>
      <c r="B85" s="167"/>
      <c r="C85" s="149" t="s">
        <v>73</v>
      </c>
      <c r="D85" s="103" t="s">
        <v>128</v>
      </c>
      <c r="E85" s="142">
        <f>SUM(F85:G85)</f>
        <v>0</v>
      </c>
      <c r="F85" s="119">
        <v>0</v>
      </c>
      <c r="G85" s="120"/>
      <c r="H85" s="74">
        <f>SUM(I85:J85)</f>
        <v>0</v>
      </c>
      <c r="I85" s="114">
        <v>0</v>
      </c>
      <c r="J85" s="121"/>
      <c r="K85" s="143">
        <f>SUM(L85:M85)</f>
        <v>987.43</v>
      </c>
      <c r="L85" s="122">
        <v>987.43</v>
      </c>
      <c r="M85" s="122"/>
      <c r="N85" s="39" t="s">
        <v>251</v>
      </c>
      <c r="O85" s="49"/>
      <c r="P85" s="49"/>
      <c r="Q85" s="49"/>
      <c r="R85" s="49"/>
      <c r="S85" s="49"/>
      <c r="T85" s="49"/>
      <c r="U85" s="49"/>
    </row>
    <row r="86" spans="1:68" s="3" customFormat="1" ht="44.25" customHeight="1" thickBot="1">
      <c r="A86" s="5" t="s">
        <v>50</v>
      </c>
      <c r="B86" s="4"/>
      <c r="C86" s="1"/>
      <c r="D86" s="18" t="s">
        <v>124</v>
      </c>
      <c r="E86" s="375">
        <f t="shared" si="11"/>
        <v>13815312</v>
      </c>
      <c r="F86" s="373">
        <f>F87+F89+F91+F95</f>
        <v>13815312</v>
      </c>
      <c r="G86" s="374">
        <f>G87+G89+G91+G95</f>
        <v>0</v>
      </c>
      <c r="H86" s="22">
        <f t="shared" si="12"/>
        <v>13756217.01</v>
      </c>
      <c r="I86" s="23">
        <f>I87+I89+I91+I95</f>
        <v>13733500.95</v>
      </c>
      <c r="J86" s="24">
        <f>J87+J89+J91+J95</f>
        <v>22716.06</v>
      </c>
      <c r="K86" s="20">
        <f t="shared" si="13"/>
        <v>13773359.39</v>
      </c>
      <c r="L86" s="7">
        <f>L87+L89+L91+L95</f>
        <v>13750643.33</v>
      </c>
      <c r="M86" s="7">
        <f>M87+M89+M91+M95</f>
        <v>22716.06</v>
      </c>
      <c r="N86" s="37">
        <f t="shared" si="14"/>
        <v>1.0012461551011838</v>
      </c>
      <c r="O86" s="31"/>
      <c r="P86" s="31"/>
      <c r="Q86" s="31"/>
      <c r="R86" s="31"/>
      <c r="S86" s="31"/>
      <c r="T86" s="31"/>
      <c r="U86" s="31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</row>
    <row r="87" spans="1:21" s="80" customFormat="1" ht="50.25" customHeight="1">
      <c r="A87" s="428"/>
      <c r="B87" s="151" t="s">
        <v>21</v>
      </c>
      <c r="C87" s="126"/>
      <c r="D87" s="146" t="s">
        <v>160</v>
      </c>
      <c r="E87" s="376">
        <f t="shared" si="11"/>
        <v>10078053</v>
      </c>
      <c r="F87" s="106">
        <f>F88</f>
        <v>10078053</v>
      </c>
      <c r="G87" s="377">
        <f>G88</f>
        <v>0</v>
      </c>
      <c r="H87" s="74">
        <f t="shared" si="12"/>
        <v>9971324</v>
      </c>
      <c r="I87" s="107">
        <f>I88</f>
        <v>9971324</v>
      </c>
      <c r="J87" s="108">
        <f>J88</f>
        <v>0</v>
      </c>
      <c r="K87" s="77">
        <f t="shared" si="13"/>
        <v>9971324</v>
      </c>
      <c r="L87" s="109">
        <f>L88</f>
        <v>9971324</v>
      </c>
      <c r="M87" s="109">
        <f>M88</f>
        <v>0</v>
      </c>
      <c r="N87" s="39">
        <f t="shared" si="14"/>
        <v>1</v>
      </c>
      <c r="O87" s="79"/>
      <c r="P87" s="79"/>
      <c r="Q87" s="79"/>
      <c r="R87" s="79"/>
      <c r="S87" s="79"/>
      <c r="T87" s="79"/>
      <c r="U87" s="79"/>
    </row>
    <row r="88" spans="1:21" s="50" customFormat="1" ht="43.5" customHeight="1">
      <c r="A88" s="428"/>
      <c r="B88" s="167"/>
      <c r="C88" s="94" t="s">
        <v>69</v>
      </c>
      <c r="D88" s="138" t="s">
        <v>148</v>
      </c>
      <c r="E88" s="142">
        <f t="shared" si="11"/>
        <v>10078053</v>
      </c>
      <c r="F88" s="119">
        <v>10078053</v>
      </c>
      <c r="G88" s="120"/>
      <c r="H88" s="74">
        <f t="shared" si="12"/>
        <v>9971324</v>
      </c>
      <c r="I88" s="114">
        <v>9971324</v>
      </c>
      <c r="J88" s="121"/>
      <c r="K88" s="143">
        <f t="shared" si="13"/>
        <v>9971324</v>
      </c>
      <c r="L88" s="122">
        <v>9971324</v>
      </c>
      <c r="M88" s="122"/>
      <c r="N88" s="35">
        <f t="shared" si="14"/>
        <v>1</v>
      </c>
      <c r="O88" s="49"/>
      <c r="P88" s="49"/>
      <c r="Q88" s="49"/>
      <c r="R88" s="49"/>
      <c r="S88" s="49"/>
      <c r="T88" s="49"/>
      <c r="U88" s="49"/>
    </row>
    <row r="89" spans="1:21" s="80" customFormat="1" ht="56.25" customHeight="1">
      <c r="A89" s="428"/>
      <c r="B89" s="163" t="s">
        <v>32</v>
      </c>
      <c r="C89" s="71"/>
      <c r="D89" s="144" t="s">
        <v>218</v>
      </c>
      <c r="E89" s="376">
        <f t="shared" si="11"/>
        <v>3301720</v>
      </c>
      <c r="F89" s="73">
        <f>F90</f>
        <v>3301720</v>
      </c>
      <c r="G89" s="372">
        <f>G90</f>
        <v>0</v>
      </c>
      <c r="H89" s="74">
        <f t="shared" si="12"/>
        <v>3301720</v>
      </c>
      <c r="I89" s="75">
        <f>I90</f>
        <v>3301720</v>
      </c>
      <c r="J89" s="76">
        <f>J90</f>
        <v>0</v>
      </c>
      <c r="K89" s="77">
        <f t="shared" si="13"/>
        <v>3301720</v>
      </c>
      <c r="L89" s="78">
        <f>L90</f>
        <v>3301720</v>
      </c>
      <c r="M89" s="78">
        <f>M90</f>
        <v>0</v>
      </c>
      <c r="N89" s="35">
        <f t="shared" si="14"/>
        <v>1</v>
      </c>
      <c r="O89" s="79"/>
      <c r="P89" s="79"/>
      <c r="Q89" s="79"/>
      <c r="R89" s="79"/>
      <c r="S89" s="79"/>
      <c r="T89" s="79"/>
      <c r="U89" s="79"/>
    </row>
    <row r="90" spans="1:21" s="50" customFormat="1" ht="41.25" customHeight="1">
      <c r="A90" s="428"/>
      <c r="B90" s="167"/>
      <c r="C90" s="94" t="s">
        <v>69</v>
      </c>
      <c r="D90" s="138" t="s">
        <v>148</v>
      </c>
      <c r="E90" s="142">
        <f t="shared" si="11"/>
        <v>3301720</v>
      </c>
      <c r="F90" s="119">
        <v>3301720</v>
      </c>
      <c r="G90" s="120"/>
      <c r="H90" s="74">
        <f t="shared" si="12"/>
        <v>3301720</v>
      </c>
      <c r="I90" s="114">
        <v>3301720</v>
      </c>
      <c r="J90" s="121"/>
      <c r="K90" s="143">
        <f t="shared" si="13"/>
        <v>3301720</v>
      </c>
      <c r="L90" s="122">
        <v>3301720</v>
      </c>
      <c r="M90" s="122"/>
      <c r="N90" s="35">
        <f t="shared" si="14"/>
        <v>1</v>
      </c>
      <c r="O90" s="49"/>
      <c r="P90" s="49"/>
      <c r="Q90" s="49"/>
      <c r="R90" s="49"/>
      <c r="S90" s="49"/>
      <c r="T90" s="49"/>
      <c r="U90" s="49"/>
    </row>
    <row r="91" spans="1:21" s="80" customFormat="1" ht="34.5" customHeight="1">
      <c r="A91" s="428"/>
      <c r="B91" s="164" t="s">
        <v>35</v>
      </c>
      <c r="C91" s="71"/>
      <c r="D91" s="72" t="s">
        <v>17</v>
      </c>
      <c r="E91" s="376">
        <f t="shared" si="11"/>
        <v>10000</v>
      </c>
      <c r="F91" s="73">
        <f>SUM(F92:F94)</f>
        <v>10000</v>
      </c>
      <c r="G91" s="73">
        <f>SUM(G92:G94)</f>
        <v>0</v>
      </c>
      <c r="H91" s="74">
        <f t="shared" si="12"/>
        <v>57634.009999999995</v>
      </c>
      <c r="I91" s="75">
        <f>SUM(I92:I94)</f>
        <v>34917.95</v>
      </c>
      <c r="J91" s="75">
        <f>SUM(J92:J94)</f>
        <v>22716.06</v>
      </c>
      <c r="K91" s="77">
        <f t="shared" si="13"/>
        <v>74776.39</v>
      </c>
      <c r="L91" s="78">
        <f>SUM(L92:L94)</f>
        <v>52060.33</v>
      </c>
      <c r="M91" s="78">
        <f>SUM(M92:M94)</f>
        <v>22716.06</v>
      </c>
      <c r="N91" s="35">
        <f t="shared" si="14"/>
        <v>1.2974351428956619</v>
      </c>
      <c r="O91" s="79"/>
      <c r="P91" s="79"/>
      <c r="Q91" s="79"/>
      <c r="R91" s="79"/>
      <c r="S91" s="79"/>
      <c r="T91" s="79"/>
      <c r="U91" s="79"/>
    </row>
    <row r="92" spans="1:21" s="80" customFormat="1" ht="42" customHeight="1">
      <c r="A92" s="430"/>
      <c r="B92" s="111"/>
      <c r="C92" s="129" t="s">
        <v>70</v>
      </c>
      <c r="D92" s="299" t="s">
        <v>127</v>
      </c>
      <c r="E92" s="142">
        <f>SUM(F92:G92)</f>
        <v>10000</v>
      </c>
      <c r="F92" s="119">
        <v>10000</v>
      </c>
      <c r="G92" s="120"/>
      <c r="H92" s="74">
        <f>SUM(I92:J92)</f>
        <v>15631</v>
      </c>
      <c r="I92" s="114">
        <v>15631</v>
      </c>
      <c r="J92" s="121"/>
      <c r="K92" s="143">
        <f>SUM(L92:M92)</f>
        <v>32773.38</v>
      </c>
      <c r="L92" s="122">
        <v>32773.38</v>
      </c>
      <c r="M92" s="122"/>
      <c r="N92" s="35">
        <f>K92/H92</f>
        <v>2.096691190582816</v>
      </c>
      <c r="O92" s="79"/>
      <c r="P92" s="79"/>
      <c r="Q92" s="79"/>
      <c r="R92" s="79"/>
      <c r="S92" s="79"/>
      <c r="T92" s="79"/>
      <c r="U92" s="79"/>
    </row>
    <row r="93" spans="1:21" s="50" customFormat="1" ht="63" customHeight="1">
      <c r="A93" s="430"/>
      <c r="B93" s="137"/>
      <c r="C93" s="82" t="s">
        <v>78</v>
      </c>
      <c r="D93" s="103" t="s">
        <v>164</v>
      </c>
      <c r="E93" s="142">
        <f>SUM(F93:G93)</f>
        <v>0</v>
      </c>
      <c r="F93" s="119">
        <v>0</v>
      </c>
      <c r="G93" s="120"/>
      <c r="H93" s="74">
        <f>SUM(I93:J93)</f>
        <v>19286.95</v>
      </c>
      <c r="I93" s="114">
        <v>19286.95</v>
      </c>
      <c r="J93" s="121"/>
      <c r="K93" s="143">
        <f>SUM(L93:M93)</f>
        <v>19286.95</v>
      </c>
      <c r="L93" s="122">
        <v>19286.95</v>
      </c>
      <c r="M93" s="122"/>
      <c r="N93" s="35">
        <f>K93/H93</f>
        <v>1</v>
      </c>
      <c r="O93" s="49"/>
      <c r="P93" s="49"/>
      <c r="Q93" s="49"/>
      <c r="R93" s="49"/>
      <c r="S93" s="49"/>
      <c r="T93" s="49"/>
      <c r="U93" s="49"/>
    </row>
    <row r="94" spans="1:21" s="50" customFormat="1" ht="76.5" customHeight="1">
      <c r="A94" s="430"/>
      <c r="B94" s="193"/>
      <c r="C94" s="129" t="s">
        <v>233</v>
      </c>
      <c r="D94" s="103" t="s">
        <v>245</v>
      </c>
      <c r="E94" s="142">
        <f t="shared" si="11"/>
        <v>0</v>
      </c>
      <c r="F94" s="119"/>
      <c r="G94" s="120">
        <v>0</v>
      </c>
      <c r="H94" s="74">
        <f t="shared" si="12"/>
        <v>22716.06</v>
      </c>
      <c r="I94" s="114"/>
      <c r="J94" s="114">
        <v>22716.06</v>
      </c>
      <c r="K94" s="143">
        <f t="shared" si="13"/>
        <v>22716.06</v>
      </c>
      <c r="L94" s="122"/>
      <c r="M94" s="122">
        <v>22716.06</v>
      </c>
      <c r="N94" s="35">
        <f t="shared" si="14"/>
        <v>1</v>
      </c>
      <c r="O94" s="49"/>
      <c r="P94" s="49"/>
      <c r="Q94" s="49"/>
      <c r="R94" s="49"/>
      <c r="S94" s="49"/>
      <c r="T94" s="49"/>
      <c r="U94" s="49"/>
    </row>
    <row r="95" spans="1:21" s="80" customFormat="1" ht="45.75" customHeight="1">
      <c r="A95" s="428"/>
      <c r="B95" s="123" t="s">
        <v>33</v>
      </c>
      <c r="C95" s="71"/>
      <c r="D95" s="146" t="s">
        <v>34</v>
      </c>
      <c r="E95" s="376">
        <f t="shared" si="11"/>
        <v>425539</v>
      </c>
      <c r="F95" s="73">
        <f>F96</f>
        <v>425539</v>
      </c>
      <c r="G95" s="73">
        <f>G96</f>
        <v>0</v>
      </c>
      <c r="H95" s="74">
        <f t="shared" si="12"/>
        <v>425539</v>
      </c>
      <c r="I95" s="75">
        <f>I96</f>
        <v>425539</v>
      </c>
      <c r="J95" s="76">
        <f>J96</f>
        <v>0</v>
      </c>
      <c r="K95" s="77">
        <f t="shared" si="13"/>
        <v>425539</v>
      </c>
      <c r="L95" s="78">
        <f>L96</f>
        <v>425539</v>
      </c>
      <c r="M95" s="78">
        <f>M96</f>
        <v>0</v>
      </c>
      <c r="N95" s="35">
        <f t="shared" si="14"/>
        <v>1</v>
      </c>
      <c r="O95" s="79"/>
      <c r="P95" s="79"/>
      <c r="Q95" s="79"/>
      <c r="R95" s="79"/>
      <c r="S95" s="79"/>
      <c r="T95" s="79"/>
      <c r="U95" s="79"/>
    </row>
    <row r="96" spans="1:21" s="50" customFormat="1" ht="42.75" customHeight="1" thickBot="1">
      <c r="A96" s="431"/>
      <c r="B96" s="153"/>
      <c r="C96" s="168" t="s">
        <v>69</v>
      </c>
      <c r="D96" s="169" t="s">
        <v>148</v>
      </c>
      <c r="E96" s="170">
        <f t="shared" si="11"/>
        <v>425539</v>
      </c>
      <c r="F96" s="96">
        <v>425539</v>
      </c>
      <c r="G96" s="97"/>
      <c r="H96" s="171">
        <f t="shared" si="12"/>
        <v>425539</v>
      </c>
      <c r="I96" s="98">
        <v>425539</v>
      </c>
      <c r="J96" s="99"/>
      <c r="K96" s="172">
        <f t="shared" si="13"/>
        <v>425539</v>
      </c>
      <c r="L96" s="100">
        <v>425539</v>
      </c>
      <c r="M96" s="100"/>
      <c r="N96" s="36">
        <f t="shared" si="14"/>
        <v>1</v>
      </c>
      <c r="O96" s="49"/>
      <c r="P96" s="49"/>
      <c r="Q96" s="49"/>
      <c r="R96" s="49"/>
      <c r="S96" s="49"/>
      <c r="T96" s="49"/>
      <c r="U96" s="49"/>
    </row>
    <row r="97" spans="1:68" s="2" customFormat="1" ht="47.25" customHeight="1" thickBot="1">
      <c r="A97" s="4" t="s">
        <v>71</v>
      </c>
      <c r="B97" s="4"/>
      <c r="C97" s="1"/>
      <c r="D97" s="18" t="s">
        <v>12</v>
      </c>
      <c r="E97" s="375">
        <f>E98+E105+E113+E118+E122+E125+E129</f>
        <v>1418400</v>
      </c>
      <c r="F97" s="6">
        <f>F98+F105+F113+F118+F122+F125+F129</f>
        <v>1418400</v>
      </c>
      <c r="G97" s="378">
        <f>G98+G105+G113+G118+G122+G125</f>
        <v>0</v>
      </c>
      <c r="H97" s="22">
        <f aca="true" t="shared" si="15" ref="H97:M97">H98+H105+H113+H118+H122+H125+H129</f>
        <v>1466240.6400000001</v>
      </c>
      <c r="I97" s="25">
        <f t="shared" si="15"/>
        <v>1466240.6400000001</v>
      </c>
      <c r="J97" s="26">
        <f t="shared" si="15"/>
        <v>0</v>
      </c>
      <c r="K97" s="20">
        <f t="shared" si="15"/>
        <v>1226115.0299999998</v>
      </c>
      <c r="L97" s="8">
        <f t="shared" si="15"/>
        <v>1225471.0299999998</v>
      </c>
      <c r="M97" s="8">
        <f t="shared" si="15"/>
        <v>644</v>
      </c>
      <c r="N97" s="37">
        <f t="shared" si="14"/>
        <v>0.8362304225860222</v>
      </c>
      <c r="O97" s="32"/>
      <c r="P97" s="32"/>
      <c r="Q97" s="32"/>
      <c r="R97" s="32"/>
      <c r="S97" s="32"/>
      <c r="T97" s="32"/>
      <c r="U97" s="32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</row>
    <row r="98" spans="1:21" s="80" customFormat="1" ht="45.75" customHeight="1">
      <c r="A98" s="428"/>
      <c r="B98" s="11" t="s">
        <v>37</v>
      </c>
      <c r="C98" s="71"/>
      <c r="D98" s="72" t="s">
        <v>36</v>
      </c>
      <c r="E98" s="376">
        <f aca="true" t="shared" si="16" ref="E98:E104">SUM(F98:G98)</f>
        <v>46000</v>
      </c>
      <c r="F98" s="73">
        <f>SUM(F99:F104)</f>
        <v>46000</v>
      </c>
      <c r="G98" s="372">
        <f>SUM(G99:G104)</f>
        <v>0</v>
      </c>
      <c r="H98" s="74">
        <f aca="true" t="shared" si="17" ref="H98:H104">SUM(I98:J98)</f>
        <v>52478.43</v>
      </c>
      <c r="I98" s="75">
        <f>SUM(I99:I104)</f>
        <v>52478.43</v>
      </c>
      <c r="J98" s="76">
        <f>SUM(J99:J104)</f>
        <v>0</v>
      </c>
      <c r="K98" s="77">
        <f aca="true" t="shared" si="18" ref="K98:K104">SUM(L98:M98)</f>
        <v>63037.270000000004</v>
      </c>
      <c r="L98" s="78">
        <f>SUM(L99:L104)</f>
        <v>63037.270000000004</v>
      </c>
      <c r="M98" s="78">
        <f>SUM(M99:M104)</f>
        <v>0</v>
      </c>
      <c r="N98" s="34">
        <f t="shared" si="14"/>
        <v>1.2012034277702288</v>
      </c>
      <c r="O98" s="79"/>
      <c r="P98" s="79"/>
      <c r="Q98" s="79"/>
      <c r="R98" s="79"/>
      <c r="S98" s="79"/>
      <c r="T98" s="79"/>
      <c r="U98" s="79"/>
    </row>
    <row r="99" spans="1:21" s="50" customFormat="1" ht="36" customHeight="1">
      <c r="A99" s="430"/>
      <c r="B99" s="449"/>
      <c r="C99" s="102" t="s">
        <v>66</v>
      </c>
      <c r="D99" s="103" t="s">
        <v>133</v>
      </c>
      <c r="E99" s="142">
        <f t="shared" si="16"/>
        <v>0</v>
      </c>
      <c r="F99" s="119">
        <v>0</v>
      </c>
      <c r="G99" s="120"/>
      <c r="H99" s="74">
        <f t="shared" si="17"/>
        <v>0</v>
      </c>
      <c r="I99" s="114">
        <v>0</v>
      </c>
      <c r="J99" s="121"/>
      <c r="K99" s="143">
        <f t="shared" si="18"/>
        <v>716</v>
      </c>
      <c r="L99" s="122">
        <v>716</v>
      </c>
      <c r="M99" s="122"/>
      <c r="N99" s="35" t="s">
        <v>251</v>
      </c>
      <c r="O99" s="49"/>
      <c r="P99" s="49"/>
      <c r="Q99" s="49"/>
      <c r="R99" s="49"/>
      <c r="S99" s="49"/>
      <c r="T99" s="49"/>
      <c r="U99" s="49"/>
    </row>
    <row r="100" spans="1:21" s="50" customFormat="1" ht="109.5" customHeight="1">
      <c r="A100" s="430"/>
      <c r="B100" s="450"/>
      <c r="C100" s="149" t="s">
        <v>72</v>
      </c>
      <c r="D100" s="103" t="s">
        <v>126</v>
      </c>
      <c r="E100" s="142">
        <f t="shared" si="16"/>
        <v>41000</v>
      </c>
      <c r="F100" s="119">
        <v>41000</v>
      </c>
      <c r="G100" s="120"/>
      <c r="H100" s="74">
        <f t="shared" si="17"/>
        <v>42900</v>
      </c>
      <c r="I100" s="114">
        <v>42900</v>
      </c>
      <c r="J100" s="121"/>
      <c r="K100" s="143">
        <f t="shared" si="18"/>
        <v>50732.4</v>
      </c>
      <c r="L100" s="122">
        <v>50732.4</v>
      </c>
      <c r="M100" s="122"/>
      <c r="N100" s="35">
        <f t="shared" si="14"/>
        <v>1.1825734265734267</v>
      </c>
      <c r="O100" s="49"/>
      <c r="P100" s="49"/>
      <c r="Q100" s="49"/>
      <c r="R100" s="49"/>
      <c r="S100" s="49"/>
      <c r="T100" s="49"/>
      <c r="U100" s="49"/>
    </row>
    <row r="101" spans="1:21" s="50" customFormat="1" ht="43.5" customHeight="1">
      <c r="A101" s="430"/>
      <c r="B101" s="450"/>
      <c r="C101" s="149" t="s">
        <v>74</v>
      </c>
      <c r="D101" s="138" t="s">
        <v>132</v>
      </c>
      <c r="E101" s="142">
        <f t="shared" si="16"/>
        <v>2000</v>
      </c>
      <c r="F101" s="119">
        <v>2000</v>
      </c>
      <c r="G101" s="120"/>
      <c r="H101" s="74">
        <f t="shared" si="17"/>
        <v>2000</v>
      </c>
      <c r="I101" s="114">
        <v>2000</v>
      </c>
      <c r="J101" s="121"/>
      <c r="K101" s="143">
        <f t="shared" si="18"/>
        <v>0</v>
      </c>
      <c r="L101" s="122">
        <v>0</v>
      </c>
      <c r="M101" s="122"/>
      <c r="N101" s="35">
        <f t="shared" si="14"/>
        <v>0</v>
      </c>
      <c r="O101" s="49"/>
      <c r="P101" s="49"/>
      <c r="Q101" s="49"/>
      <c r="R101" s="49"/>
      <c r="S101" s="49"/>
      <c r="T101" s="49"/>
      <c r="U101" s="49"/>
    </row>
    <row r="102" spans="1:21" s="50" customFormat="1" ht="34.5" customHeight="1">
      <c r="A102" s="430"/>
      <c r="B102" s="450"/>
      <c r="C102" s="129" t="s">
        <v>70</v>
      </c>
      <c r="D102" s="118" t="s">
        <v>127</v>
      </c>
      <c r="E102" s="142">
        <f t="shared" si="16"/>
        <v>0</v>
      </c>
      <c r="F102" s="119">
        <v>0</v>
      </c>
      <c r="G102" s="120"/>
      <c r="H102" s="74">
        <f t="shared" si="17"/>
        <v>0</v>
      </c>
      <c r="I102" s="114">
        <v>0</v>
      </c>
      <c r="J102" s="121"/>
      <c r="K102" s="143">
        <f t="shared" si="18"/>
        <v>7.28</v>
      </c>
      <c r="L102" s="122">
        <v>7.28</v>
      </c>
      <c r="M102" s="122"/>
      <c r="N102" s="35" t="s">
        <v>251</v>
      </c>
      <c r="O102" s="49"/>
      <c r="P102" s="49"/>
      <c r="Q102" s="49"/>
      <c r="R102" s="49"/>
      <c r="S102" s="49"/>
      <c r="T102" s="49"/>
      <c r="U102" s="49"/>
    </row>
    <row r="103" spans="1:21" s="50" customFormat="1" ht="43.5" customHeight="1">
      <c r="A103" s="430"/>
      <c r="B103" s="450"/>
      <c r="C103" s="149" t="s">
        <v>180</v>
      </c>
      <c r="D103" s="103" t="s">
        <v>247</v>
      </c>
      <c r="E103" s="142">
        <f>SUM(F103:G103)</f>
        <v>0</v>
      </c>
      <c r="F103" s="119">
        <v>0</v>
      </c>
      <c r="G103" s="120"/>
      <c r="H103" s="74">
        <f>SUM(I103:J103)</f>
        <v>0</v>
      </c>
      <c r="I103" s="114">
        <v>0</v>
      </c>
      <c r="J103" s="121"/>
      <c r="K103" s="143">
        <f>SUM(L103:M103)</f>
        <v>200</v>
      </c>
      <c r="L103" s="122">
        <v>200</v>
      </c>
      <c r="M103" s="122"/>
      <c r="N103" s="35" t="s">
        <v>251</v>
      </c>
      <c r="O103" s="49"/>
      <c r="P103" s="49"/>
      <c r="Q103" s="49"/>
      <c r="R103" s="49"/>
      <c r="S103" s="49"/>
      <c r="T103" s="49"/>
      <c r="U103" s="49"/>
    </row>
    <row r="104" spans="1:21" s="50" customFormat="1" ht="40.5" customHeight="1">
      <c r="A104" s="430"/>
      <c r="B104" s="451"/>
      <c r="C104" s="149" t="s">
        <v>73</v>
      </c>
      <c r="D104" s="103" t="s">
        <v>128</v>
      </c>
      <c r="E104" s="142">
        <f t="shared" si="16"/>
        <v>3000</v>
      </c>
      <c r="F104" s="119">
        <v>3000</v>
      </c>
      <c r="G104" s="120"/>
      <c r="H104" s="74">
        <f t="shared" si="17"/>
        <v>7578.43</v>
      </c>
      <c r="I104" s="114">
        <v>7578.43</v>
      </c>
      <c r="J104" s="121"/>
      <c r="K104" s="143">
        <f t="shared" si="18"/>
        <v>11381.59</v>
      </c>
      <c r="L104" s="122">
        <v>11381.59</v>
      </c>
      <c r="M104" s="122"/>
      <c r="N104" s="35">
        <f t="shared" si="14"/>
        <v>1.5018400908895377</v>
      </c>
      <c r="O104" s="49"/>
      <c r="P104" s="49"/>
      <c r="Q104" s="49"/>
      <c r="R104" s="49"/>
      <c r="S104" s="49"/>
      <c r="T104" s="49"/>
      <c r="U104" s="49"/>
    </row>
    <row r="105" spans="1:21" s="80" customFormat="1" ht="38.25" customHeight="1">
      <c r="A105" s="428"/>
      <c r="B105" s="11" t="s">
        <v>38</v>
      </c>
      <c r="C105" s="173"/>
      <c r="D105" s="395" t="s">
        <v>8</v>
      </c>
      <c r="E105" s="376">
        <f>SUM(F106:G112)</f>
        <v>456000</v>
      </c>
      <c r="F105" s="106">
        <f>SUM(F106:F112)</f>
        <v>456000</v>
      </c>
      <c r="G105" s="377">
        <f>SUM(G106:G112)</f>
        <v>0</v>
      </c>
      <c r="H105" s="74">
        <f>SUM(I106:J112)</f>
        <v>462719.2</v>
      </c>
      <c r="I105" s="107">
        <f>SUM(I106:I112)</f>
        <v>462719.2</v>
      </c>
      <c r="J105" s="108">
        <f>SUM(J106:J112)</f>
        <v>0</v>
      </c>
      <c r="K105" s="77">
        <f>SUM(L106:M112)</f>
        <v>406579.92</v>
      </c>
      <c r="L105" s="109">
        <f>SUM(L106:L112)</f>
        <v>406579.92</v>
      </c>
      <c r="M105" s="109">
        <f>SUM(M106:M112)</f>
        <v>0</v>
      </c>
      <c r="N105" s="38">
        <f t="shared" si="14"/>
        <v>0.8786752743348449</v>
      </c>
      <c r="O105" s="79"/>
      <c r="P105" s="79"/>
      <c r="Q105" s="79"/>
      <c r="R105" s="79"/>
      <c r="S105" s="79"/>
      <c r="T105" s="79"/>
      <c r="U105" s="79"/>
    </row>
    <row r="106" spans="1:21" s="80" customFormat="1" ht="48.75" customHeight="1">
      <c r="A106" s="430"/>
      <c r="B106" s="111"/>
      <c r="C106" s="82" t="s">
        <v>66</v>
      </c>
      <c r="D106" s="103" t="s">
        <v>133</v>
      </c>
      <c r="E106" s="142">
        <f aca="true" t="shared" si="19" ref="E106:E128">SUM(F106:G106)</f>
        <v>0</v>
      </c>
      <c r="F106" s="113">
        <v>0</v>
      </c>
      <c r="G106" s="120"/>
      <c r="H106" s="74">
        <f aca="true" t="shared" si="20" ref="H106:H128">SUM(I106:J106)</f>
        <v>6219.2</v>
      </c>
      <c r="I106" s="114">
        <v>6219.2</v>
      </c>
      <c r="J106" s="108"/>
      <c r="K106" s="143">
        <f aca="true" t="shared" si="21" ref="K106:K128">SUM(L106:M106)</f>
        <v>9717.5</v>
      </c>
      <c r="L106" s="116">
        <v>9717.5</v>
      </c>
      <c r="M106" s="109"/>
      <c r="N106" s="35">
        <f t="shared" si="14"/>
        <v>1.5625</v>
      </c>
      <c r="O106" s="79"/>
      <c r="P106" s="79"/>
      <c r="Q106" s="79"/>
      <c r="R106" s="79"/>
      <c r="S106" s="79"/>
      <c r="T106" s="79"/>
      <c r="U106" s="79"/>
    </row>
    <row r="107" spans="1:21" s="80" customFormat="1" ht="111.75" customHeight="1">
      <c r="A107" s="430"/>
      <c r="B107" s="9"/>
      <c r="C107" s="149" t="s">
        <v>72</v>
      </c>
      <c r="D107" s="103" t="s">
        <v>126</v>
      </c>
      <c r="E107" s="142">
        <f>SUM(F107:G107)</f>
        <v>11000</v>
      </c>
      <c r="F107" s="113">
        <v>11000</v>
      </c>
      <c r="G107" s="120"/>
      <c r="H107" s="74">
        <f>SUM(I107:J107)</f>
        <v>11000</v>
      </c>
      <c r="I107" s="114">
        <v>11000</v>
      </c>
      <c r="J107" s="108"/>
      <c r="K107" s="143">
        <f>SUM(L107:M107)</f>
        <v>15670.26</v>
      </c>
      <c r="L107" s="116">
        <v>15670.26</v>
      </c>
      <c r="M107" s="109"/>
      <c r="N107" s="35">
        <f t="shared" si="14"/>
        <v>1.424569090909091</v>
      </c>
      <c r="O107" s="79"/>
      <c r="P107" s="79"/>
      <c r="Q107" s="79"/>
      <c r="R107" s="79"/>
      <c r="S107" s="79"/>
      <c r="T107" s="79"/>
      <c r="U107" s="79"/>
    </row>
    <row r="108" spans="1:21" s="80" customFormat="1" ht="43.5" customHeight="1">
      <c r="A108" s="430"/>
      <c r="B108" s="9"/>
      <c r="C108" s="149" t="s">
        <v>74</v>
      </c>
      <c r="D108" s="138" t="s">
        <v>132</v>
      </c>
      <c r="E108" s="142">
        <f t="shared" si="19"/>
        <v>444000</v>
      </c>
      <c r="F108" s="113">
        <v>444000</v>
      </c>
      <c r="G108" s="120"/>
      <c r="H108" s="74">
        <f t="shared" si="20"/>
        <v>445000</v>
      </c>
      <c r="I108" s="114">
        <v>445000</v>
      </c>
      <c r="J108" s="108"/>
      <c r="K108" s="143">
        <f t="shared" si="21"/>
        <v>377139.46</v>
      </c>
      <c r="L108" s="116">
        <v>377139.46</v>
      </c>
      <c r="M108" s="109"/>
      <c r="N108" s="35">
        <f t="shared" si="14"/>
        <v>0.847504404494382</v>
      </c>
      <c r="O108" s="79"/>
      <c r="P108" s="79"/>
      <c r="Q108" s="79"/>
      <c r="R108" s="79"/>
      <c r="S108" s="79"/>
      <c r="T108" s="79"/>
      <c r="U108" s="79"/>
    </row>
    <row r="109" spans="1:21" s="50" customFormat="1" ht="46.5" customHeight="1">
      <c r="A109" s="430"/>
      <c r="B109" s="9"/>
      <c r="C109" s="129" t="s">
        <v>70</v>
      </c>
      <c r="D109" s="118" t="s">
        <v>127</v>
      </c>
      <c r="E109" s="157">
        <f>SUM(F109:G109)</f>
        <v>0</v>
      </c>
      <c r="F109" s="119">
        <v>0</v>
      </c>
      <c r="G109" s="120"/>
      <c r="H109" s="74">
        <f>SUM(I109:J109)</f>
        <v>0</v>
      </c>
      <c r="I109" s="114">
        <v>0</v>
      </c>
      <c r="J109" s="121"/>
      <c r="K109" s="143">
        <f>SUM(L109:M109)</f>
        <v>135.72</v>
      </c>
      <c r="L109" s="122">
        <v>135.72</v>
      </c>
      <c r="M109" s="122"/>
      <c r="N109" s="35" t="s">
        <v>251</v>
      </c>
      <c r="O109" s="49"/>
      <c r="P109" s="49"/>
      <c r="Q109" s="49"/>
      <c r="R109" s="49"/>
      <c r="S109" s="49"/>
      <c r="T109" s="49"/>
      <c r="U109" s="49"/>
    </row>
    <row r="110" spans="1:21" s="80" customFormat="1" ht="57.75" customHeight="1">
      <c r="A110" s="430"/>
      <c r="B110" s="9"/>
      <c r="C110" s="149" t="s">
        <v>180</v>
      </c>
      <c r="D110" s="103" t="s">
        <v>247</v>
      </c>
      <c r="E110" s="142">
        <f t="shared" si="19"/>
        <v>0</v>
      </c>
      <c r="F110" s="113">
        <v>0</v>
      </c>
      <c r="G110" s="120"/>
      <c r="H110" s="74">
        <f t="shared" si="20"/>
        <v>500</v>
      </c>
      <c r="I110" s="114">
        <v>500</v>
      </c>
      <c r="J110" s="108"/>
      <c r="K110" s="143">
        <f>SUM(L110:M110)</f>
        <v>500</v>
      </c>
      <c r="L110" s="116">
        <v>500</v>
      </c>
      <c r="M110" s="109"/>
      <c r="N110" s="35">
        <f t="shared" si="14"/>
        <v>1</v>
      </c>
      <c r="O110" s="79"/>
      <c r="P110" s="79"/>
      <c r="Q110" s="79"/>
      <c r="R110" s="79"/>
      <c r="S110" s="79"/>
      <c r="T110" s="79"/>
      <c r="U110" s="79"/>
    </row>
    <row r="111" spans="1:21" s="80" customFormat="1" ht="43.5" customHeight="1">
      <c r="A111" s="430"/>
      <c r="B111" s="9"/>
      <c r="C111" s="149" t="s">
        <v>73</v>
      </c>
      <c r="D111" s="103" t="s">
        <v>128</v>
      </c>
      <c r="E111" s="142">
        <f>SUM(F111:G111)</f>
        <v>1000</v>
      </c>
      <c r="F111" s="113">
        <v>1000</v>
      </c>
      <c r="G111" s="120"/>
      <c r="H111" s="74">
        <f>SUM(I111:J111)</f>
        <v>0</v>
      </c>
      <c r="I111" s="114">
        <v>0</v>
      </c>
      <c r="J111" s="108"/>
      <c r="K111" s="143">
        <f>SUM(L111:M111)</f>
        <v>1631.22</v>
      </c>
      <c r="L111" s="116">
        <v>1631.22</v>
      </c>
      <c r="M111" s="109"/>
      <c r="N111" s="35" t="s">
        <v>251</v>
      </c>
      <c r="O111" s="79"/>
      <c r="P111" s="79"/>
      <c r="Q111" s="79"/>
      <c r="R111" s="79"/>
      <c r="S111" s="79"/>
      <c r="T111" s="79"/>
      <c r="U111" s="79"/>
    </row>
    <row r="112" spans="1:21" s="80" customFormat="1" ht="121.5" customHeight="1">
      <c r="A112" s="430"/>
      <c r="B112" s="123"/>
      <c r="C112" s="149" t="s">
        <v>204</v>
      </c>
      <c r="D112" s="103" t="s">
        <v>219</v>
      </c>
      <c r="E112" s="142">
        <f t="shared" si="19"/>
        <v>0</v>
      </c>
      <c r="F112" s="113">
        <v>0</v>
      </c>
      <c r="G112" s="120"/>
      <c r="H112" s="74">
        <f t="shared" si="20"/>
        <v>0</v>
      </c>
      <c r="I112" s="114">
        <v>0</v>
      </c>
      <c r="J112" s="108"/>
      <c r="K112" s="143">
        <f t="shared" si="21"/>
        <v>1785.76</v>
      </c>
      <c r="L112" s="116">
        <v>1785.76</v>
      </c>
      <c r="M112" s="109"/>
      <c r="N112" s="35" t="s">
        <v>251</v>
      </c>
      <c r="O112" s="79"/>
      <c r="P112" s="79"/>
      <c r="Q112" s="79"/>
      <c r="R112" s="79"/>
      <c r="S112" s="79"/>
      <c r="T112" s="79"/>
      <c r="U112" s="79"/>
    </row>
    <row r="113" spans="1:21" s="80" customFormat="1" ht="31.5" customHeight="1">
      <c r="A113" s="428"/>
      <c r="B113" s="151" t="s">
        <v>39</v>
      </c>
      <c r="C113" s="173"/>
      <c r="D113" s="144" t="s">
        <v>5</v>
      </c>
      <c r="E113" s="376">
        <f t="shared" si="19"/>
        <v>35000</v>
      </c>
      <c r="F113" s="73">
        <f>SUM(F114:F117)</f>
        <v>35000</v>
      </c>
      <c r="G113" s="372">
        <f>SUM(G114:G114)</f>
        <v>0</v>
      </c>
      <c r="H113" s="74">
        <f t="shared" si="20"/>
        <v>43673.01</v>
      </c>
      <c r="I113" s="75">
        <f>SUM(I114:I117)</f>
        <v>43673.01</v>
      </c>
      <c r="J113" s="76">
        <f>SUM(J114:J114)</f>
        <v>0</v>
      </c>
      <c r="K113" s="77">
        <f t="shared" si="21"/>
        <v>49801.43</v>
      </c>
      <c r="L113" s="78">
        <f>SUM(L114:L117)</f>
        <v>49801.43</v>
      </c>
      <c r="M113" s="78">
        <f>SUM(M114:M114)</f>
        <v>0</v>
      </c>
      <c r="N113" s="38">
        <f t="shared" si="14"/>
        <v>1.1403251115505892</v>
      </c>
      <c r="O113" s="79"/>
      <c r="P113" s="79"/>
      <c r="Q113" s="79"/>
      <c r="R113" s="79"/>
      <c r="S113" s="79"/>
      <c r="T113" s="79"/>
      <c r="U113" s="79"/>
    </row>
    <row r="114" spans="1:21" s="50" customFormat="1" ht="39" customHeight="1">
      <c r="A114" s="428"/>
      <c r="B114" s="9"/>
      <c r="C114" s="82" t="s">
        <v>66</v>
      </c>
      <c r="D114" s="103" t="s">
        <v>133</v>
      </c>
      <c r="E114" s="157">
        <f t="shared" si="19"/>
        <v>0</v>
      </c>
      <c r="F114" s="119">
        <v>0</v>
      </c>
      <c r="G114" s="120"/>
      <c r="H114" s="74">
        <f t="shared" si="20"/>
        <v>0</v>
      </c>
      <c r="I114" s="114">
        <v>0</v>
      </c>
      <c r="J114" s="121"/>
      <c r="K114" s="77">
        <f t="shared" si="21"/>
        <v>78</v>
      </c>
      <c r="L114" s="122">
        <v>78</v>
      </c>
      <c r="M114" s="122"/>
      <c r="N114" s="35" t="s">
        <v>251</v>
      </c>
      <c r="O114" s="49"/>
      <c r="P114" s="49"/>
      <c r="Q114" s="49"/>
      <c r="R114" s="49"/>
      <c r="S114" s="49"/>
      <c r="T114" s="49"/>
      <c r="U114" s="49"/>
    </row>
    <row r="115" spans="1:21" s="50" customFormat="1" ht="126" customHeight="1">
      <c r="A115" s="124"/>
      <c r="B115" s="9"/>
      <c r="C115" s="102" t="s">
        <v>72</v>
      </c>
      <c r="D115" s="103" t="s">
        <v>126</v>
      </c>
      <c r="E115" s="157">
        <f>SUM(F115:G115)</f>
        <v>35000</v>
      </c>
      <c r="F115" s="119">
        <v>35000</v>
      </c>
      <c r="G115" s="120"/>
      <c r="H115" s="74">
        <f>SUM(I115:J115)</f>
        <v>35000</v>
      </c>
      <c r="I115" s="114">
        <v>35000</v>
      </c>
      <c r="J115" s="121"/>
      <c r="K115" s="77">
        <f aca="true" t="shared" si="22" ref="K115:K121">SUM(L115:M115)</f>
        <v>40674.45</v>
      </c>
      <c r="L115" s="122">
        <v>40674.45</v>
      </c>
      <c r="M115" s="122"/>
      <c r="N115" s="35">
        <f t="shared" si="14"/>
        <v>1.1621271428571427</v>
      </c>
      <c r="O115" s="49"/>
      <c r="P115" s="49"/>
      <c r="Q115" s="49"/>
      <c r="R115" s="49"/>
      <c r="S115" s="49"/>
      <c r="T115" s="49"/>
      <c r="U115" s="49"/>
    </row>
    <row r="116" spans="1:21" s="50" customFormat="1" ht="35.25" customHeight="1">
      <c r="A116" s="124"/>
      <c r="B116" s="9"/>
      <c r="C116" s="149" t="s">
        <v>73</v>
      </c>
      <c r="D116" s="103" t="s">
        <v>128</v>
      </c>
      <c r="E116" s="157">
        <f>SUM(F116:G116)</f>
        <v>0</v>
      </c>
      <c r="F116" s="119">
        <v>0</v>
      </c>
      <c r="G116" s="120"/>
      <c r="H116" s="74">
        <f>SUM(I116:J116)</f>
        <v>353.01</v>
      </c>
      <c r="I116" s="114">
        <v>353.01</v>
      </c>
      <c r="J116" s="121"/>
      <c r="K116" s="77">
        <f t="shared" si="22"/>
        <v>728.98</v>
      </c>
      <c r="L116" s="122">
        <v>728.98</v>
      </c>
      <c r="M116" s="122"/>
      <c r="N116" s="35">
        <f t="shared" si="14"/>
        <v>2.065040650406504</v>
      </c>
      <c r="O116" s="49"/>
      <c r="P116" s="49"/>
      <c r="Q116" s="49"/>
      <c r="R116" s="49"/>
      <c r="S116" s="49"/>
      <c r="T116" s="49"/>
      <c r="U116" s="49"/>
    </row>
    <row r="117" spans="1:21" s="50" customFormat="1" ht="96" customHeight="1">
      <c r="A117" s="124"/>
      <c r="B117" s="9"/>
      <c r="C117" s="102" t="s">
        <v>181</v>
      </c>
      <c r="D117" s="103" t="s">
        <v>182</v>
      </c>
      <c r="E117" s="157">
        <f>SUM(F117:G117)</f>
        <v>0</v>
      </c>
      <c r="F117" s="119">
        <v>0</v>
      </c>
      <c r="G117" s="120"/>
      <c r="H117" s="74">
        <f>SUM(I117:J117)</f>
        <v>8320</v>
      </c>
      <c r="I117" s="114">
        <v>8320</v>
      </c>
      <c r="J117" s="121"/>
      <c r="K117" s="77">
        <f t="shared" si="22"/>
        <v>8320</v>
      </c>
      <c r="L117" s="122">
        <v>8320</v>
      </c>
      <c r="M117" s="122"/>
      <c r="N117" s="35">
        <f t="shared" si="14"/>
        <v>1</v>
      </c>
      <c r="O117" s="49"/>
      <c r="P117" s="49"/>
      <c r="Q117" s="49"/>
      <c r="R117" s="49"/>
      <c r="S117" s="49"/>
      <c r="T117" s="49"/>
      <c r="U117" s="49"/>
    </row>
    <row r="118" spans="1:21" s="50" customFormat="1" ht="38.25" customHeight="1">
      <c r="A118" s="124"/>
      <c r="B118" s="174" t="s">
        <v>101</v>
      </c>
      <c r="C118" s="175"/>
      <c r="D118" s="144" t="s">
        <v>102</v>
      </c>
      <c r="E118" s="376">
        <f t="shared" si="19"/>
        <v>0</v>
      </c>
      <c r="F118" s="73">
        <f>SUM(F119:F121)</f>
        <v>0</v>
      </c>
      <c r="G118" s="73">
        <f>SUM(G119:G121)</f>
        <v>0</v>
      </c>
      <c r="H118" s="353">
        <f>SUM(I118:J118)</f>
        <v>0</v>
      </c>
      <c r="I118" s="88">
        <f>SUM(I119:I121)</f>
        <v>0</v>
      </c>
      <c r="J118" s="88">
        <f>SUM(J119:J121)</f>
        <v>0</v>
      </c>
      <c r="K118" s="352">
        <f t="shared" si="22"/>
        <v>891.41</v>
      </c>
      <c r="L118" s="91">
        <f>SUM(L119:L121)</f>
        <v>247.41</v>
      </c>
      <c r="M118" s="91">
        <f>SUM(M119:M121)</f>
        <v>644</v>
      </c>
      <c r="N118" s="35" t="s">
        <v>251</v>
      </c>
      <c r="O118" s="49"/>
      <c r="P118" s="49"/>
      <c r="Q118" s="49"/>
      <c r="R118" s="49"/>
      <c r="S118" s="49"/>
      <c r="T118" s="49"/>
      <c r="U118" s="49"/>
    </row>
    <row r="119" spans="1:21" s="50" customFormat="1" ht="114.75" customHeight="1">
      <c r="A119" s="124"/>
      <c r="B119" s="179"/>
      <c r="C119" s="102" t="s">
        <v>72</v>
      </c>
      <c r="D119" s="103" t="s">
        <v>126</v>
      </c>
      <c r="E119" s="157">
        <f>SUM(F119:G119)</f>
        <v>0</v>
      </c>
      <c r="F119" s="113">
        <v>0</v>
      </c>
      <c r="G119" s="333"/>
      <c r="H119" s="74">
        <f t="shared" si="20"/>
        <v>0</v>
      </c>
      <c r="I119" s="114">
        <v>0</v>
      </c>
      <c r="J119" s="180"/>
      <c r="K119" s="77">
        <f t="shared" si="22"/>
        <v>240</v>
      </c>
      <c r="L119" s="122">
        <v>240</v>
      </c>
      <c r="M119" s="181"/>
      <c r="N119" s="35" t="s">
        <v>251</v>
      </c>
      <c r="O119" s="49"/>
      <c r="P119" s="49"/>
      <c r="Q119" s="49"/>
      <c r="R119" s="49"/>
      <c r="S119" s="49"/>
      <c r="T119" s="49"/>
      <c r="U119" s="49"/>
    </row>
    <row r="120" spans="1:21" s="50" customFormat="1" ht="42" customHeight="1">
      <c r="A120" s="124"/>
      <c r="B120" s="179"/>
      <c r="C120" s="94" t="s">
        <v>173</v>
      </c>
      <c r="D120" s="103" t="s">
        <v>174</v>
      </c>
      <c r="E120" s="157">
        <f>SUM(F120:G120)</f>
        <v>0</v>
      </c>
      <c r="F120" s="113"/>
      <c r="G120" s="333">
        <v>0</v>
      </c>
      <c r="H120" s="74">
        <f t="shared" si="20"/>
        <v>0</v>
      </c>
      <c r="I120" s="114"/>
      <c r="J120" s="121">
        <v>0</v>
      </c>
      <c r="K120" s="77">
        <f t="shared" si="22"/>
        <v>644</v>
      </c>
      <c r="L120" s="122"/>
      <c r="M120" s="122">
        <v>644</v>
      </c>
      <c r="N120" s="35" t="s">
        <v>251</v>
      </c>
      <c r="O120" s="49"/>
      <c r="P120" s="49"/>
      <c r="Q120" s="49"/>
      <c r="R120" s="49"/>
      <c r="S120" s="49"/>
      <c r="T120" s="49"/>
      <c r="U120" s="49"/>
    </row>
    <row r="121" spans="1:21" s="50" customFormat="1" ht="40.5" customHeight="1">
      <c r="A121" s="124"/>
      <c r="B121" s="179"/>
      <c r="C121" s="149" t="s">
        <v>73</v>
      </c>
      <c r="D121" s="103" t="s">
        <v>128</v>
      </c>
      <c r="E121" s="157">
        <f>SUM(F121:G121)</f>
        <v>0</v>
      </c>
      <c r="F121" s="113">
        <v>0</v>
      </c>
      <c r="G121" s="333"/>
      <c r="H121" s="74">
        <f t="shared" si="20"/>
        <v>0</v>
      </c>
      <c r="I121" s="114">
        <v>0</v>
      </c>
      <c r="J121" s="180"/>
      <c r="K121" s="77">
        <f t="shared" si="22"/>
        <v>7.41</v>
      </c>
      <c r="L121" s="122">
        <v>7.41</v>
      </c>
      <c r="M121" s="181"/>
      <c r="N121" s="35" t="s">
        <v>251</v>
      </c>
      <c r="O121" s="49"/>
      <c r="P121" s="49"/>
      <c r="Q121" s="49"/>
      <c r="R121" s="49"/>
      <c r="S121" s="49"/>
      <c r="T121" s="49"/>
      <c r="U121" s="49"/>
    </row>
    <row r="122" spans="1:21" s="50" customFormat="1" ht="32.25" customHeight="1">
      <c r="A122" s="124"/>
      <c r="B122" s="11" t="s">
        <v>122</v>
      </c>
      <c r="C122" s="102"/>
      <c r="D122" s="144" t="s">
        <v>123</v>
      </c>
      <c r="E122" s="376">
        <f t="shared" si="19"/>
        <v>18400</v>
      </c>
      <c r="F122" s="73">
        <f>SUM(F123:F124)</f>
        <v>18400</v>
      </c>
      <c r="G122" s="372">
        <f>SUM(G123:G124)</f>
        <v>0</v>
      </c>
      <c r="H122" s="74">
        <f t="shared" si="20"/>
        <v>26613</v>
      </c>
      <c r="I122" s="176">
        <f>SUM(I123:I124)</f>
        <v>26613</v>
      </c>
      <c r="J122" s="177">
        <f>SUM(J123:J124)</f>
        <v>0</v>
      </c>
      <c r="K122" s="77">
        <f t="shared" si="21"/>
        <v>11170.65</v>
      </c>
      <c r="L122" s="178">
        <f>SUM(L123:L124)</f>
        <v>11170.65</v>
      </c>
      <c r="M122" s="178">
        <f>SUM(M123:M124)</f>
        <v>0</v>
      </c>
      <c r="N122" s="38">
        <f t="shared" si="14"/>
        <v>0.4197441100214181</v>
      </c>
      <c r="O122" s="49"/>
      <c r="P122" s="49"/>
      <c r="Q122" s="49"/>
      <c r="R122" s="49"/>
      <c r="S122" s="49"/>
      <c r="T122" s="49"/>
      <c r="U122" s="49"/>
    </row>
    <row r="123" spans="1:21" s="50" customFormat="1" ht="109.5" customHeight="1">
      <c r="A123" s="124"/>
      <c r="B123" s="125"/>
      <c r="C123" s="149" t="s">
        <v>72</v>
      </c>
      <c r="D123" s="103" t="s">
        <v>126</v>
      </c>
      <c r="E123" s="142">
        <f t="shared" si="19"/>
        <v>18400</v>
      </c>
      <c r="F123" s="113">
        <v>18400</v>
      </c>
      <c r="G123" s="120"/>
      <c r="H123" s="182">
        <f t="shared" si="20"/>
        <v>18400</v>
      </c>
      <c r="I123" s="114">
        <v>18400</v>
      </c>
      <c r="J123" s="121"/>
      <c r="K123" s="143">
        <f t="shared" si="21"/>
        <v>2957.64</v>
      </c>
      <c r="L123" s="116">
        <v>2957.64</v>
      </c>
      <c r="M123" s="122"/>
      <c r="N123" s="35">
        <f t="shared" si="14"/>
        <v>0.16074130434782608</v>
      </c>
      <c r="O123" s="49"/>
      <c r="P123" s="49"/>
      <c r="Q123" s="49"/>
      <c r="R123" s="49"/>
      <c r="S123" s="49"/>
      <c r="T123" s="49"/>
      <c r="U123" s="49"/>
    </row>
    <row r="124" spans="1:21" s="50" customFormat="1" ht="47.25" customHeight="1">
      <c r="A124" s="124"/>
      <c r="B124" s="125"/>
      <c r="C124" s="149" t="s">
        <v>180</v>
      </c>
      <c r="D124" s="103" t="s">
        <v>247</v>
      </c>
      <c r="E124" s="142">
        <f>SUM(F124:G124)</f>
        <v>0</v>
      </c>
      <c r="F124" s="113">
        <v>0</v>
      </c>
      <c r="G124" s="120"/>
      <c r="H124" s="182">
        <f t="shared" si="20"/>
        <v>8213</v>
      </c>
      <c r="I124" s="114">
        <v>8213</v>
      </c>
      <c r="J124" s="121"/>
      <c r="K124" s="143">
        <f t="shared" si="21"/>
        <v>8213.01</v>
      </c>
      <c r="L124" s="116">
        <v>8213.01</v>
      </c>
      <c r="M124" s="122"/>
      <c r="N124" s="35">
        <f t="shared" si="14"/>
        <v>1.0000012175818824</v>
      </c>
      <c r="O124" s="49"/>
      <c r="P124" s="49"/>
      <c r="Q124" s="49"/>
      <c r="R124" s="49"/>
      <c r="S124" s="49"/>
      <c r="T124" s="49"/>
      <c r="U124" s="49"/>
    </row>
    <row r="125" spans="1:21" s="80" customFormat="1" ht="31.5" customHeight="1">
      <c r="A125" s="124"/>
      <c r="B125" s="183" t="s">
        <v>90</v>
      </c>
      <c r="C125" s="173"/>
      <c r="D125" s="72" t="s">
        <v>125</v>
      </c>
      <c r="E125" s="376">
        <f t="shared" si="19"/>
        <v>863000</v>
      </c>
      <c r="F125" s="106">
        <f>SUM(F126:F128)</f>
        <v>863000</v>
      </c>
      <c r="G125" s="372">
        <f>G127</f>
        <v>0</v>
      </c>
      <c r="H125" s="74">
        <f t="shared" si="20"/>
        <v>880057</v>
      </c>
      <c r="I125" s="107">
        <f>SUM(I126:I128)</f>
        <v>880057</v>
      </c>
      <c r="J125" s="76">
        <f>J127</f>
        <v>0</v>
      </c>
      <c r="K125" s="77">
        <f t="shared" si="21"/>
        <v>692907.35</v>
      </c>
      <c r="L125" s="109">
        <f>SUM(L126:L128)</f>
        <v>692907.35</v>
      </c>
      <c r="M125" s="78">
        <f>M127</f>
        <v>0</v>
      </c>
      <c r="N125" s="38">
        <f t="shared" si="14"/>
        <v>0.7873437175092067</v>
      </c>
      <c r="O125" s="79"/>
      <c r="P125" s="79"/>
      <c r="Q125" s="79"/>
      <c r="R125" s="79"/>
      <c r="S125" s="79"/>
      <c r="T125" s="79"/>
      <c r="U125" s="79"/>
    </row>
    <row r="126" spans="1:21" s="80" customFormat="1" ht="109.5" customHeight="1">
      <c r="A126" s="81"/>
      <c r="B126" s="184"/>
      <c r="C126" s="149" t="s">
        <v>72</v>
      </c>
      <c r="D126" s="103" t="s">
        <v>126</v>
      </c>
      <c r="E126" s="142">
        <f t="shared" si="19"/>
        <v>42000</v>
      </c>
      <c r="F126" s="113">
        <v>42000</v>
      </c>
      <c r="G126" s="120"/>
      <c r="H126" s="182">
        <f t="shared" si="20"/>
        <v>42000</v>
      </c>
      <c r="I126" s="114">
        <v>42000</v>
      </c>
      <c r="J126" s="108"/>
      <c r="K126" s="143">
        <f t="shared" si="21"/>
        <v>36156.23</v>
      </c>
      <c r="L126" s="116">
        <v>36156.23</v>
      </c>
      <c r="M126" s="109"/>
      <c r="N126" s="35">
        <f t="shared" si="14"/>
        <v>0.8608626190476191</v>
      </c>
      <c r="O126" s="79"/>
      <c r="P126" s="79"/>
      <c r="Q126" s="79"/>
      <c r="R126" s="79"/>
      <c r="S126" s="79"/>
      <c r="T126" s="79"/>
      <c r="U126" s="79"/>
    </row>
    <row r="127" spans="1:21" s="50" customFormat="1" ht="32.25" customHeight="1">
      <c r="A127" s="81"/>
      <c r="B127" s="128"/>
      <c r="C127" s="82" t="s">
        <v>74</v>
      </c>
      <c r="D127" s="138" t="s">
        <v>132</v>
      </c>
      <c r="E127" s="142">
        <f t="shared" si="19"/>
        <v>819000</v>
      </c>
      <c r="F127" s="113">
        <v>819000</v>
      </c>
      <c r="G127" s="120"/>
      <c r="H127" s="182">
        <f t="shared" si="20"/>
        <v>838057</v>
      </c>
      <c r="I127" s="185">
        <v>838057</v>
      </c>
      <c r="J127" s="121"/>
      <c r="K127" s="143">
        <f t="shared" si="21"/>
        <v>656515.53</v>
      </c>
      <c r="L127" s="116">
        <v>656515.53</v>
      </c>
      <c r="M127" s="122"/>
      <c r="N127" s="35">
        <f t="shared" si="14"/>
        <v>0.7833781353774266</v>
      </c>
      <c r="O127" s="49"/>
      <c r="P127" s="49"/>
      <c r="Q127" s="49"/>
      <c r="R127" s="49"/>
      <c r="S127" s="49"/>
      <c r="T127" s="49"/>
      <c r="U127" s="49"/>
    </row>
    <row r="128" spans="1:21" s="50" customFormat="1" ht="35.25" customHeight="1">
      <c r="A128" s="81"/>
      <c r="B128" s="128"/>
      <c r="C128" s="149" t="s">
        <v>73</v>
      </c>
      <c r="D128" s="103" t="s">
        <v>128</v>
      </c>
      <c r="E128" s="142">
        <f t="shared" si="19"/>
        <v>2000</v>
      </c>
      <c r="F128" s="113">
        <v>2000</v>
      </c>
      <c r="G128" s="120"/>
      <c r="H128" s="182">
        <f t="shared" si="20"/>
        <v>0</v>
      </c>
      <c r="I128" s="185">
        <v>0</v>
      </c>
      <c r="J128" s="121"/>
      <c r="K128" s="143">
        <f t="shared" si="21"/>
        <v>235.59</v>
      </c>
      <c r="L128" s="116">
        <v>235.59</v>
      </c>
      <c r="M128" s="122"/>
      <c r="N128" s="35" t="s">
        <v>251</v>
      </c>
      <c r="O128" s="49"/>
      <c r="P128" s="49"/>
      <c r="Q128" s="49"/>
      <c r="R128" s="49"/>
      <c r="S128" s="49"/>
      <c r="T128" s="49"/>
      <c r="U128" s="49"/>
    </row>
    <row r="129" spans="1:21" s="80" customFormat="1" ht="34.5" customHeight="1">
      <c r="A129" s="124"/>
      <c r="B129" s="186" t="s">
        <v>205</v>
      </c>
      <c r="C129" s="173"/>
      <c r="D129" s="144" t="s">
        <v>3</v>
      </c>
      <c r="E129" s="376">
        <f aca="true" t="shared" si="23" ref="E129:E139">SUM(F129:G129)</f>
        <v>0</v>
      </c>
      <c r="F129" s="106">
        <f>SUM(F130:F131)</f>
        <v>0</v>
      </c>
      <c r="G129" s="106">
        <f>SUM(G130:G131)</f>
        <v>0</v>
      </c>
      <c r="H129" s="74">
        <f>SUM(I129:J129)</f>
        <v>700</v>
      </c>
      <c r="I129" s="107">
        <f>SUM(I130:I131)</f>
        <v>700</v>
      </c>
      <c r="J129" s="107">
        <f>SUM(J130:J131)</f>
        <v>0</v>
      </c>
      <c r="K129" s="77">
        <f aca="true" t="shared" si="24" ref="K129:K135">SUM(L129:M129)</f>
        <v>1727</v>
      </c>
      <c r="L129" s="109">
        <f>SUM(L130:L131)</f>
        <v>1727</v>
      </c>
      <c r="M129" s="109">
        <f>SUM(M130:M131)</f>
        <v>0</v>
      </c>
      <c r="N129" s="35">
        <f t="shared" si="14"/>
        <v>2.467142857142857</v>
      </c>
      <c r="O129" s="79"/>
      <c r="P129" s="79"/>
      <c r="Q129" s="79"/>
      <c r="R129" s="79"/>
      <c r="S129" s="79"/>
      <c r="T129" s="79"/>
      <c r="U129" s="79"/>
    </row>
    <row r="130" spans="1:21" s="80" customFormat="1" ht="39.75" customHeight="1">
      <c r="A130" s="81"/>
      <c r="B130" s="150"/>
      <c r="C130" s="308" t="s">
        <v>94</v>
      </c>
      <c r="D130" s="103" t="s">
        <v>250</v>
      </c>
      <c r="E130" s="157">
        <f t="shared" si="23"/>
        <v>0</v>
      </c>
      <c r="F130" s="119">
        <v>0</v>
      </c>
      <c r="G130" s="120"/>
      <c r="H130" s="182">
        <f>SUM(I130:J130)</f>
        <v>0</v>
      </c>
      <c r="I130" s="114">
        <v>0</v>
      </c>
      <c r="J130" s="108"/>
      <c r="K130" s="143">
        <f t="shared" si="24"/>
        <v>1027</v>
      </c>
      <c r="L130" s="116">
        <v>1027</v>
      </c>
      <c r="M130" s="109"/>
      <c r="N130" s="35" t="s">
        <v>251</v>
      </c>
      <c r="O130" s="79"/>
      <c r="P130" s="79"/>
      <c r="Q130" s="79"/>
      <c r="R130" s="79"/>
      <c r="S130" s="79"/>
      <c r="T130" s="79"/>
      <c r="U130" s="79"/>
    </row>
    <row r="131" spans="1:21" s="80" customFormat="1" ht="63.75" customHeight="1" thickBot="1">
      <c r="A131" s="81"/>
      <c r="B131" s="309"/>
      <c r="C131" s="82" t="s">
        <v>78</v>
      </c>
      <c r="D131" s="103" t="s">
        <v>164</v>
      </c>
      <c r="E131" s="157">
        <f t="shared" si="23"/>
        <v>0</v>
      </c>
      <c r="F131" s="119">
        <v>0</v>
      </c>
      <c r="G131" s="120"/>
      <c r="H131" s="182">
        <f>SUM(I131:J131)</f>
        <v>700</v>
      </c>
      <c r="I131" s="114">
        <v>700</v>
      </c>
      <c r="J131" s="108"/>
      <c r="K131" s="143">
        <f t="shared" si="24"/>
        <v>700</v>
      </c>
      <c r="L131" s="116">
        <v>700</v>
      </c>
      <c r="M131" s="109"/>
      <c r="N131" s="35">
        <f t="shared" si="14"/>
        <v>1</v>
      </c>
      <c r="O131" s="79"/>
      <c r="P131" s="79"/>
      <c r="Q131" s="79"/>
      <c r="R131" s="79"/>
      <c r="S131" s="79"/>
      <c r="T131" s="79"/>
      <c r="U131" s="79"/>
    </row>
    <row r="132" spans="1:68" s="2" customFormat="1" ht="44.25" customHeight="1" thickBot="1">
      <c r="A132" s="4" t="s">
        <v>77</v>
      </c>
      <c r="B132" s="4"/>
      <c r="C132" s="1"/>
      <c r="D132" s="18" t="s">
        <v>15</v>
      </c>
      <c r="E132" s="375">
        <f t="shared" si="23"/>
        <v>1675000</v>
      </c>
      <c r="F132" s="373">
        <f>F133+F136+F139+F141+F143+F145+F150+F153</f>
        <v>1675000</v>
      </c>
      <c r="G132" s="373">
        <f>G133+G136+G139+G141+G143+G145+G150+G153</f>
        <v>0</v>
      </c>
      <c r="H132" s="348">
        <f>SUM(I132:J132)</f>
        <v>1969387</v>
      </c>
      <c r="I132" s="346">
        <f>I133+I136+I139+I141+I143+I145+I150+I153</f>
        <v>1969387</v>
      </c>
      <c r="J132" s="346">
        <f>J133+J136+J139+J141+J143+J145+J150+J153</f>
        <v>0</v>
      </c>
      <c r="K132" s="20">
        <f t="shared" si="24"/>
        <v>2017294.21</v>
      </c>
      <c r="L132" s="7">
        <f>L133+L136+L139+L141+L143+L145+L150+L153</f>
        <v>2017294.21</v>
      </c>
      <c r="M132" s="7">
        <f>M133+M136+M139+M141+M143+M145+M150+M153</f>
        <v>0</v>
      </c>
      <c r="N132" s="37">
        <f t="shared" si="14"/>
        <v>1.0243259501560638</v>
      </c>
      <c r="O132" s="32"/>
      <c r="P132" s="32"/>
      <c r="Q132" s="32"/>
      <c r="R132" s="32"/>
      <c r="S132" s="32"/>
      <c r="T132" s="32"/>
      <c r="U132" s="32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</row>
    <row r="133" spans="1:21" s="80" customFormat="1" ht="38.25" customHeight="1">
      <c r="A133" s="9"/>
      <c r="B133" s="125" t="s">
        <v>183</v>
      </c>
      <c r="C133" s="126"/>
      <c r="D133" s="146" t="s">
        <v>184</v>
      </c>
      <c r="E133" s="376">
        <f t="shared" si="23"/>
        <v>0</v>
      </c>
      <c r="F133" s="106">
        <f>SUM(F134:F135)</f>
        <v>0</v>
      </c>
      <c r="G133" s="106">
        <f>SUM(G134:G135)</f>
        <v>0</v>
      </c>
      <c r="H133" s="74">
        <f>H134+H135</f>
        <v>29000</v>
      </c>
      <c r="I133" s="107">
        <f>SUM(I134:I135)</f>
        <v>29000</v>
      </c>
      <c r="J133" s="107">
        <f>SUM(J134:J135)</f>
        <v>0</v>
      </c>
      <c r="K133" s="77">
        <f t="shared" si="24"/>
        <v>59929.19</v>
      </c>
      <c r="L133" s="109">
        <f>SUM(L134:L135)</f>
        <v>59929.19</v>
      </c>
      <c r="M133" s="109">
        <f>SUM(M134:M135)</f>
        <v>0</v>
      </c>
      <c r="N133" s="34">
        <f t="shared" si="14"/>
        <v>2.0665237931034484</v>
      </c>
      <c r="O133" s="79"/>
      <c r="P133" s="79"/>
      <c r="Q133" s="79"/>
      <c r="R133" s="79"/>
      <c r="S133" s="79"/>
      <c r="T133" s="79"/>
      <c r="U133" s="79"/>
    </row>
    <row r="134" spans="1:21" s="50" customFormat="1" ht="33" customHeight="1">
      <c r="A134" s="12"/>
      <c r="B134" s="135"/>
      <c r="C134" s="82" t="s">
        <v>74</v>
      </c>
      <c r="D134" s="138" t="s">
        <v>132</v>
      </c>
      <c r="E134" s="142">
        <f t="shared" si="23"/>
        <v>0</v>
      </c>
      <c r="F134" s="119">
        <v>0</v>
      </c>
      <c r="G134" s="120"/>
      <c r="H134" s="182">
        <f aca="true" t="shared" si="25" ref="H134:H139">SUM(I134:J134)</f>
        <v>29000</v>
      </c>
      <c r="I134" s="114">
        <v>29000</v>
      </c>
      <c r="J134" s="121"/>
      <c r="K134" s="143">
        <f t="shared" si="24"/>
        <v>58851.37</v>
      </c>
      <c r="L134" s="122">
        <v>58851.37</v>
      </c>
      <c r="M134" s="122"/>
      <c r="N134" s="35">
        <f aca="true" t="shared" si="26" ref="N134:N193">K134/H134</f>
        <v>2.0293575862068964</v>
      </c>
      <c r="O134" s="49"/>
      <c r="P134" s="49"/>
      <c r="Q134" s="49"/>
      <c r="R134" s="49"/>
      <c r="S134" s="49"/>
      <c r="T134" s="49"/>
      <c r="U134" s="49"/>
    </row>
    <row r="135" spans="1:21" s="50" customFormat="1" ht="33.75" customHeight="1">
      <c r="A135" s="12"/>
      <c r="B135" s="193"/>
      <c r="C135" s="129" t="s">
        <v>70</v>
      </c>
      <c r="D135" s="138" t="s">
        <v>127</v>
      </c>
      <c r="E135" s="142">
        <f t="shared" si="23"/>
        <v>0</v>
      </c>
      <c r="F135" s="119">
        <v>0</v>
      </c>
      <c r="G135" s="120"/>
      <c r="H135" s="182">
        <f t="shared" si="25"/>
        <v>0</v>
      </c>
      <c r="I135" s="114">
        <v>0</v>
      </c>
      <c r="J135" s="121"/>
      <c r="K135" s="143">
        <f t="shared" si="24"/>
        <v>1077.82</v>
      </c>
      <c r="L135" s="122">
        <v>1077.82</v>
      </c>
      <c r="M135" s="122"/>
      <c r="N135" s="35" t="s">
        <v>251</v>
      </c>
      <c r="O135" s="49"/>
      <c r="P135" s="49"/>
      <c r="Q135" s="49"/>
      <c r="R135" s="49"/>
      <c r="S135" s="49"/>
      <c r="T135" s="49"/>
      <c r="U135" s="49"/>
    </row>
    <row r="136" spans="1:21" s="80" customFormat="1" ht="87.75" customHeight="1">
      <c r="A136" s="428"/>
      <c r="B136" s="125" t="s">
        <v>40</v>
      </c>
      <c r="C136" s="126"/>
      <c r="D136" s="146" t="s">
        <v>153</v>
      </c>
      <c r="E136" s="376">
        <f t="shared" si="23"/>
        <v>60000</v>
      </c>
      <c r="F136" s="106">
        <f>SUM(F137:F138)</f>
        <v>60000</v>
      </c>
      <c r="G136" s="377">
        <f>SUM(G137:G138)</f>
        <v>0</v>
      </c>
      <c r="H136" s="182">
        <f t="shared" si="25"/>
        <v>60000</v>
      </c>
      <c r="I136" s="107">
        <f>SUM(I137:I138)</f>
        <v>60000</v>
      </c>
      <c r="J136" s="107">
        <f>SUM(J137:J138)</f>
        <v>0</v>
      </c>
      <c r="K136" s="77">
        <f>SUM(L136:M136)</f>
        <v>66613.13</v>
      </c>
      <c r="L136" s="109">
        <f>SUM(L137:L138)</f>
        <v>66613.13</v>
      </c>
      <c r="M136" s="109">
        <f>SUM(M137:M138)</f>
        <v>0</v>
      </c>
      <c r="N136" s="38">
        <f t="shared" si="26"/>
        <v>1.1102188333333334</v>
      </c>
      <c r="O136" s="79"/>
      <c r="P136" s="79"/>
      <c r="Q136" s="79"/>
      <c r="R136" s="79"/>
      <c r="S136" s="79"/>
      <c r="T136" s="79"/>
      <c r="U136" s="79"/>
    </row>
    <row r="137" spans="1:21" s="50" customFormat="1" ht="51" customHeight="1">
      <c r="A137" s="430"/>
      <c r="B137" s="135"/>
      <c r="C137" s="194" t="s">
        <v>107</v>
      </c>
      <c r="D137" s="195" t="s">
        <v>149</v>
      </c>
      <c r="E137" s="142">
        <f t="shared" si="23"/>
        <v>44000</v>
      </c>
      <c r="F137" s="119">
        <v>44000</v>
      </c>
      <c r="G137" s="120"/>
      <c r="H137" s="182">
        <f t="shared" si="25"/>
        <v>44000</v>
      </c>
      <c r="I137" s="114">
        <v>44000</v>
      </c>
      <c r="J137" s="121"/>
      <c r="K137" s="143">
        <f>SUM(L137:M137)</f>
        <v>53996.29</v>
      </c>
      <c r="L137" s="122">
        <v>53996.29</v>
      </c>
      <c r="M137" s="122"/>
      <c r="N137" s="35">
        <f t="shared" si="26"/>
        <v>1.227188409090909</v>
      </c>
      <c r="O137" s="49"/>
      <c r="P137" s="49"/>
      <c r="Q137" s="49"/>
      <c r="R137" s="49"/>
      <c r="S137" s="49"/>
      <c r="T137" s="49"/>
      <c r="U137" s="49"/>
    </row>
    <row r="138" spans="1:21" s="50" customFormat="1" ht="80.25" customHeight="1">
      <c r="A138" s="430"/>
      <c r="B138" s="193"/>
      <c r="C138" s="82" t="s">
        <v>108</v>
      </c>
      <c r="D138" s="103" t="s">
        <v>150</v>
      </c>
      <c r="E138" s="142">
        <f t="shared" si="23"/>
        <v>16000</v>
      </c>
      <c r="F138" s="119">
        <v>16000</v>
      </c>
      <c r="G138" s="120"/>
      <c r="H138" s="182">
        <f t="shared" si="25"/>
        <v>16000</v>
      </c>
      <c r="I138" s="114">
        <v>16000</v>
      </c>
      <c r="J138" s="121"/>
      <c r="K138" s="143">
        <f>SUM(L138:M138)</f>
        <v>12616.84</v>
      </c>
      <c r="L138" s="122">
        <v>12616.84</v>
      </c>
      <c r="M138" s="122"/>
      <c r="N138" s="35">
        <f t="shared" si="26"/>
        <v>0.7885525</v>
      </c>
      <c r="O138" s="49"/>
      <c r="P138" s="49"/>
      <c r="Q138" s="49"/>
      <c r="R138" s="49"/>
      <c r="S138" s="49"/>
      <c r="T138" s="49"/>
      <c r="U138" s="49"/>
    </row>
    <row r="139" spans="1:21" s="80" customFormat="1" ht="120" customHeight="1">
      <c r="A139" s="428"/>
      <c r="B139" s="11" t="s">
        <v>41</v>
      </c>
      <c r="C139" s="173"/>
      <c r="D139" s="144" t="s">
        <v>103</v>
      </c>
      <c r="E139" s="376">
        <f t="shared" si="23"/>
        <v>59000</v>
      </c>
      <c r="F139" s="106">
        <f>SUM(F140:F140)</f>
        <v>59000</v>
      </c>
      <c r="G139" s="106">
        <f>SUM(G140:G140)</f>
        <v>0</v>
      </c>
      <c r="H139" s="182">
        <f t="shared" si="25"/>
        <v>37680</v>
      </c>
      <c r="I139" s="107">
        <f>SUM(I140:I140)</f>
        <v>37680</v>
      </c>
      <c r="J139" s="107">
        <f>SUM(J140:J140)</f>
        <v>0</v>
      </c>
      <c r="K139" s="77">
        <f>SUM(L139:M139)</f>
        <v>37680</v>
      </c>
      <c r="L139" s="109">
        <f>SUM(L140:L140)</f>
        <v>37680</v>
      </c>
      <c r="M139" s="109">
        <f>SUM(M140:M140)</f>
        <v>0</v>
      </c>
      <c r="N139" s="38">
        <f t="shared" si="26"/>
        <v>1</v>
      </c>
      <c r="O139" s="79"/>
      <c r="P139" s="79"/>
      <c r="Q139" s="79"/>
      <c r="R139" s="79"/>
      <c r="S139" s="79"/>
      <c r="T139" s="79"/>
      <c r="U139" s="79"/>
    </row>
    <row r="140" spans="1:21" s="50" customFormat="1" ht="66" customHeight="1">
      <c r="A140" s="430"/>
      <c r="B140" s="193"/>
      <c r="C140" s="82" t="s">
        <v>78</v>
      </c>
      <c r="D140" s="103" t="s">
        <v>164</v>
      </c>
      <c r="E140" s="112">
        <f aca="true" t="shared" si="27" ref="E140:E154">SUM(F140:G140)</f>
        <v>59000</v>
      </c>
      <c r="F140" s="119">
        <v>59000</v>
      </c>
      <c r="G140" s="120"/>
      <c r="H140" s="196">
        <f aca="true" t="shared" si="28" ref="H140:H154">SUM(I140:J140)</f>
        <v>37680</v>
      </c>
      <c r="I140" s="114">
        <v>37680</v>
      </c>
      <c r="J140" s="121"/>
      <c r="K140" s="115">
        <f aca="true" t="shared" si="29" ref="K140:K154">SUM(L140:M140)</f>
        <v>37680</v>
      </c>
      <c r="L140" s="122">
        <v>37680</v>
      </c>
      <c r="M140" s="122"/>
      <c r="N140" s="35">
        <f t="shared" si="26"/>
        <v>1</v>
      </c>
      <c r="O140" s="49"/>
      <c r="P140" s="49"/>
      <c r="Q140" s="49"/>
      <c r="R140" s="49"/>
      <c r="S140" s="49"/>
      <c r="T140" s="49"/>
      <c r="U140" s="49"/>
    </row>
    <row r="141" spans="1:21" s="80" customFormat="1" ht="48" customHeight="1">
      <c r="A141" s="428"/>
      <c r="B141" s="123" t="s">
        <v>42</v>
      </c>
      <c r="C141" s="173"/>
      <c r="D141" s="144" t="s">
        <v>161</v>
      </c>
      <c r="E141" s="381">
        <f t="shared" si="27"/>
        <v>391000</v>
      </c>
      <c r="F141" s="73">
        <f>SUM(F142:F142)</f>
        <v>391000</v>
      </c>
      <c r="G141" s="73">
        <f>SUM(G142:G142)</f>
        <v>0</v>
      </c>
      <c r="H141" s="197">
        <f t="shared" si="28"/>
        <v>433749</v>
      </c>
      <c r="I141" s="75">
        <f>SUM(I142:I142)</f>
        <v>433749</v>
      </c>
      <c r="J141" s="75">
        <f>SUM(J142:J142)</f>
        <v>0</v>
      </c>
      <c r="K141" s="198">
        <f t="shared" si="29"/>
        <v>433749</v>
      </c>
      <c r="L141" s="78">
        <f>L142</f>
        <v>433749</v>
      </c>
      <c r="M141" s="78">
        <f>M142</f>
        <v>0</v>
      </c>
      <c r="N141" s="38">
        <f t="shared" si="26"/>
        <v>1</v>
      </c>
      <c r="O141" s="79"/>
      <c r="P141" s="79"/>
      <c r="Q141" s="79"/>
      <c r="R141" s="79"/>
      <c r="S141" s="79"/>
      <c r="T141" s="79"/>
      <c r="U141" s="79"/>
    </row>
    <row r="142" spans="1:21" s="50" customFormat="1" ht="68.25" customHeight="1">
      <c r="A142" s="428"/>
      <c r="B142" s="162"/>
      <c r="C142" s="82" t="s">
        <v>78</v>
      </c>
      <c r="D142" s="103" t="s">
        <v>164</v>
      </c>
      <c r="E142" s="112">
        <f t="shared" si="27"/>
        <v>391000</v>
      </c>
      <c r="F142" s="119">
        <v>391000</v>
      </c>
      <c r="G142" s="120"/>
      <c r="H142" s="196">
        <f t="shared" si="28"/>
        <v>433749</v>
      </c>
      <c r="I142" s="114">
        <v>433749</v>
      </c>
      <c r="J142" s="121"/>
      <c r="K142" s="115">
        <f t="shared" si="29"/>
        <v>433749</v>
      </c>
      <c r="L142" s="122">
        <v>433749</v>
      </c>
      <c r="M142" s="122"/>
      <c r="N142" s="35">
        <f t="shared" si="26"/>
        <v>1</v>
      </c>
      <c r="O142" s="49"/>
      <c r="P142" s="49"/>
      <c r="Q142" s="49"/>
      <c r="R142" s="49"/>
      <c r="S142" s="49"/>
      <c r="T142" s="49"/>
      <c r="U142" s="49"/>
    </row>
    <row r="143" spans="1:21" s="50" customFormat="1" ht="30" customHeight="1">
      <c r="A143" s="428"/>
      <c r="B143" s="151" t="s">
        <v>109</v>
      </c>
      <c r="C143" s="173"/>
      <c r="D143" s="72" t="s">
        <v>110</v>
      </c>
      <c r="E143" s="381">
        <f t="shared" si="27"/>
        <v>495000</v>
      </c>
      <c r="F143" s="73">
        <f>SUM(F144:F144)</f>
        <v>495000</v>
      </c>
      <c r="G143" s="372">
        <f>SUM(G144:G144)</f>
        <v>0</v>
      </c>
      <c r="H143" s="197">
        <f t="shared" si="28"/>
        <v>430400</v>
      </c>
      <c r="I143" s="75">
        <f>SUM(I144:I144)</f>
        <v>430400</v>
      </c>
      <c r="J143" s="75">
        <f>SUM(J144:J144)</f>
        <v>0</v>
      </c>
      <c r="K143" s="198">
        <f t="shared" si="29"/>
        <v>430400</v>
      </c>
      <c r="L143" s="78">
        <f>L144</f>
        <v>430400</v>
      </c>
      <c r="M143" s="78">
        <f>M144</f>
        <v>0</v>
      </c>
      <c r="N143" s="38">
        <f t="shared" si="26"/>
        <v>1</v>
      </c>
      <c r="O143" s="49"/>
      <c r="P143" s="49"/>
      <c r="Q143" s="49"/>
      <c r="R143" s="49"/>
      <c r="S143" s="49"/>
      <c r="T143" s="49"/>
      <c r="U143" s="49"/>
    </row>
    <row r="144" spans="1:21" s="50" customFormat="1" ht="66" customHeight="1">
      <c r="A144" s="428"/>
      <c r="B144" s="162"/>
      <c r="C144" s="82" t="s">
        <v>78</v>
      </c>
      <c r="D144" s="103" t="s">
        <v>164</v>
      </c>
      <c r="E144" s="112">
        <f t="shared" si="27"/>
        <v>495000</v>
      </c>
      <c r="F144" s="119">
        <v>495000</v>
      </c>
      <c r="G144" s="120"/>
      <c r="H144" s="196">
        <f t="shared" si="28"/>
        <v>430400</v>
      </c>
      <c r="I144" s="114">
        <v>430400</v>
      </c>
      <c r="J144" s="121"/>
      <c r="K144" s="115">
        <f t="shared" si="29"/>
        <v>430400</v>
      </c>
      <c r="L144" s="122">
        <v>430400</v>
      </c>
      <c r="M144" s="122"/>
      <c r="N144" s="35">
        <f t="shared" si="26"/>
        <v>1</v>
      </c>
      <c r="O144" s="49"/>
      <c r="P144" s="49"/>
      <c r="Q144" s="49"/>
      <c r="R144" s="49"/>
      <c r="S144" s="49"/>
      <c r="T144" s="49"/>
      <c r="U144" s="49"/>
    </row>
    <row r="145" spans="1:21" s="80" customFormat="1" ht="31.5" customHeight="1">
      <c r="A145" s="428"/>
      <c r="B145" s="125" t="s">
        <v>43</v>
      </c>
      <c r="C145" s="173"/>
      <c r="D145" s="72" t="s">
        <v>162</v>
      </c>
      <c r="E145" s="382">
        <f t="shared" si="27"/>
        <v>365000</v>
      </c>
      <c r="F145" s="73">
        <f>SUM(F146:F149)</f>
        <v>365000</v>
      </c>
      <c r="G145" s="372">
        <f>SUM(G149:G149)</f>
        <v>0</v>
      </c>
      <c r="H145" s="236">
        <f t="shared" si="28"/>
        <v>402859</v>
      </c>
      <c r="I145" s="75">
        <f>SUM(I146:I149)</f>
        <v>402859</v>
      </c>
      <c r="J145" s="75">
        <f>SUM(J146:J149)</f>
        <v>0</v>
      </c>
      <c r="K145" s="239">
        <f t="shared" si="29"/>
        <v>403696.45</v>
      </c>
      <c r="L145" s="78">
        <f>SUM(L146:L149)</f>
        <v>403696.45</v>
      </c>
      <c r="M145" s="78">
        <f>SUM(M146:M149)</f>
        <v>0</v>
      </c>
      <c r="N145" s="38">
        <f t="shared" si="26"/>
        <v>1.0020787670127762</v>
      </c>
      <c r="O145" s="79"/>
      <c r="P145" s="79"/>
      <c r="Q145" s="79"/>
      <c r="R145" s="79"/>
      <c r="S145" s="79"/>
      <c r="T145" s="79"/>
      <c r="U145" s="79"/>
    </row>
    <row r="146" spans="1:21" s="80" customFormat="1" ht="108" customHeight="1">
      <c r="A146" s="430"/>
      <c r="B146" s="111"/>
      <c r="C146" s="82" t="s">
        <v>72</v>
      </c>
      <c r="D146" s="103" t="s">
        <v>126</v>
      </c>
      <c r="E146" s="199">
        <f t="shared" si="27"/>
        <v>0</v>
      </c>
      <c r="F146" s="113">
        <v>0</v>
      </c>
      <c r="G146" s="120"/>
      <c r="H146" s="197">
        <f t="shared" si="28"/>
        <v>1050</v>
      </c>
      <c r="I146" s="114">
        <v>1050</v>
      </c>
      <c r="J146" s="108"/>
      <c r="K146" s="198">
        <f t="shared" si="29"/>
        <v>1550</v>
      </c>
      <c r="L146" s="116">
        <v>1550</v>
      </c>
      <c r="M146" s="109"/>
      <c r="N146" s="35">
        <f t="shared" si="26"/>
        <v>1.4761904761904763</v>
      </c>
      <c r="O146" s="79"/>
      <c r="P146" s="79"/>
      <c r="Q146" s="79"/>
      <c r="R146" s="79"/>
      <c r="S146" s="79"/>
      <c r="T146" s="79"/>
      <c r="U146" s="79"/>
    </row>
    <row r="147" spans="1:21" s="80" customFormat="1" ht="39.75" customHeight="1">
      <c r="A147" s="430"/>
      <c r="B147" s="9"/>
      <c r="C147" s="129" t="s">
        <v>74</v>
      </c>
      <c r="D147" s="138" t="s">
        <v>132</v>
      </c>
      <c r="E147" s="199">
        <f>SUM(F147:G147)</f>
        <v>23000</v>
      </c>
      <c r="F147" s="113">
        <v>23000</v>
      </c>
      <c r="G147" s="120"/>
      <c r="H147" s="197">
        <f>SUM(I147:J147)</f>
        <v>0</v>
      </c>
      <c r="I147" s="114">
        <v>0</v>
      </c>
      <c r="J147" s="108"/>
      <c r="K147" s="198">
        <f>SUM(L147:M147)</f>
        <v>0</v>
      </c>
      <c r="L147" s="116">
        <v>0</v>
      </c>
      <c r="M147" s="109"/>
      <c r="N147" s="35" t="s">
        <v>251</v>
      </c>
      <c r="O147" s="79"/>
      <c r="P147" s="79"/>
      <c r="Q147" s="79"/>
      <c r="R147" s="79"/>
      <c r="S147" s="79"/>
      <c r="T147" s="79"/>
      <c r="U147" s="79"/>
    </row>
    <row r="148" spans="1:21" s="80" customFormat="1" ht="31.5" customHeight="1">
      <c r="A148" s="430"/>
      <c r="B148" s="9"/>
      <c r="C148" s="149" t="s">
        <v>73</v>
      </c>
      <c r="D148" s="103" t="s">
        <v>128</v>
      </c>
      <c r="E148" s="199">
        <f t="shared" si="27"/>
        <v>0</v>
      </c>
      <c r="F148" s="113">
        <v>0</v>
      </c>
      <c r="G148" s="120"/>
      <c r="H148" s="197">
        <f t="shared" si="28"/>
        <v>0</v>
      </c>
      <c r="I148" s="114">
        <v>0</v>
      </c>
      <c r="J148" s="108"/>
      <c r="K148" s="198">
        <f t="shared" si="29"/>
        <v>337.45</v>
      </c>
      <c r="L148" s="116">
        <v>337.45</v>
      </c>
      <c r="M148" s="109"/>
      <c r="N148" s="35" t="s">
        <v>251</v>
      </c>
      <c r="O148" s="79"/>
      <c r="P148" s="79"/>
      <c r="Q148" s="79"/>
      <c r="R148" s="79"/>
      <c r="S148" s="79"/>
      <c r="T148" s="79"/>
      <c r="U148" s="79"/>
    </row>
    <row r="149" spans="1:21" s="50" customFormat="1" ht="66.75" customHeight="1">
      <c r="A149" s="430"/>
      <c r="B149" s="123"/>
      <c r="C149" s="82" t="s">
        <v>78</v>
      </c>
      <c r="D149" s="103" t="s">
        <v>164</v>
      </c>
      <c r="E149" s="200">
        <f t="shared" si="27"/>
        <v>342000</v>
      </c>
      <c r="F149" s="113">
        <v>342000</v>
      </c>
      <c r="G149" s="120"/>
      <c r="H149" s="197">
        <f t="shared" si="28"/>
        <v>401809</v>
      </c>
      <c r="I149" s="114">
        <v>401809</v>
      </c>
      <c r="J149" s="121"/>
      <c r="K149" s="202">
        <f t="shared" si="29"/>
        <v>401809</v>
      </c>
      <c r="L149" s="116">
        <v>401809</v>
      </c>
      <c r="M149" s="122"/>
      <c r="N149" s="35">
        <f t="shared" si="26"/>
        <v>1</v>
      </c>
      <c r="O149" s="49"/>
      <c r="P149" s="49"/>
      <c r="Q149" s="49"/>
      <c r="R149" s="49"/>
      <c r="S149" s="49"/>
      <c r="T149" s="49"/>
      <c r="U149" s="49"/>
    </row>
    <row r="150" spans="1:21" s="80" customFormat="1" ht="42.75" customHeight="1">
      <c r="A150" s="428"/>
      <c r="B150" s="151" t="s">
        <v>44</v>
      </c>
      <c r="C150" s="173"/>
      <c r="D150" s="146" t="s">
        <v>45</v>
      </c>
      <c r="E150" s="381">
        <f t="shared" si="27"/>
        <v>28000</v>
      </c>
      <c r="F150" s="73">
        <f>SUM(F151:F152)</f>
        <v>28000</v>
      </c>
      <c r="G150" s="73">
        <f>SUM(G151:G152)</f>
        <v>0</v>
      </c>
      <c r="H150" s="197">
        <f t="shared" si="28"/>
        <v>28000</v>
      </c>
      <c r="I150" s="75">
        <f>SUM(I151:I152)</f>
        <v>28000</v>
      </c>
      <c r="J150" s="75">
        <f>SUM(J151:J152)</f>
        <v>0</v>
      </c>
      <c r="K150" s="198">
        <f t="shared" si="29"/>
        <v>37527.44</v>
      </c>
      <c r="L150" s="78">
        <f>SUM(L151:L152)</f>
        <v>37527.44</v>
      </c>
      <c r="M150" s="78">
        <f>SUM(M151:M152)</f>
        <v>0</v>
      </c>
      <c r="N150" s="38">
        <f t="shared" si="26"/>
        <v>1.3402657142857144</v>
      </c>
      <c r="O150" s="354"/>
      <c r="P150" s="354"/>
      <c r="Q150" s="354"/>
      <c r="R150" s="354"/>
      <c r="S150" s="354"/>
      <c r="T150" s="354"/>
      <c r="U150" s="79"/>
    </row>
    <row r="151" spans="1:21" s="50" customFormat="1" ht="33" customHeight="1">
      <c r="A151" s="428"/>
      <c r="B151" s="463"/>
      <c r="C151" s="94" t="s">
        <v>74</v>
      </c>
      <c r="D151" s="138" t="s">
        <v>132</v>
      </c>
      <c r="E151" s="200">
        <f t="shared" si="27"/>
        <v>25000</v>
      </c>
      <c r="F151" s="113">
        <v>25000</v>
      </c>
      <c r="G151" s="120"/>
      <c r="H151" s="201">
        <f t="shared" si="28"/>
        <v>25000</v>
      </c>
      <c r="I151" s="114">
        <v>25000</v>
      </c>
      <c r="J151" s="121"/>
      <c r="K151" s="202">
        <f t="shared" si="29"/>
        <v>37152.03</v>
      </c>
      <c r="L151" s="116">
        <v>37152.03</v>
      </c>
      <c r="M151" s="122"/>
      <c r="N151" s="35">
        <f t="shared" si="26"/>
        <v>1.4860811999999999</v>
      </c>
      <c r="O151" s="49"/>
      <c r="P151" s="49"/>
      <c r="Q151" s="49"/>
      <c r="R151" s="49"/>
      <c r="S151" s="49"/>
      <c r="T151" s="49"/>
      <c r="U151" s="49"/>
    </row>
    <row r="152" spans="1:21" s="50" customFormat="1" ht="81.75" customHeight="1">
      <c r="A152" s="428"/>
      <c r="B152" s="464"/>
      <c r="C152" s="102" t="s">
        <v>79</v>
      </c>
      <c r="D152" s="103" t="s">
        <v>163</v>
      </c>
      <c r="E152" s="200">
        <f t="shared" si="27"/>
        <v>3000</v>
      </c>
      <c r="F152" s="113">
        <v>3000</v>
      </c>
      <c r="G152" s="120"/>
      <c r="H152" s="201">
        <f t="shared" si="28"/>
        <v>3000</v>
      </c>
      <c r="I152" s="114">
        <v>3000</v>
      </c>
      <c r="J152" s="121"/>
      <c r="K152" s="202">
        <f t="shared" si="29"/>
        <v>375.41</v>
      </c>
      <c r="L152" s="116">
        <v>375.41</v>
      </c>
      <c r="M152" s="122"/>
      <c r="N152" s="35">
        <f t="shared" si="26"/>
        <v>0.12513666666666667</v>
      </c>
      <c r="O152" s="49"/>
      <c r="P152" s="49"/>
      <c r="Q152" s="49"/>
      <c r="R152" s="49"/>
      <c r="S152" s="49"/>
      <c r="T152" s="49"/>
      <c r="U152" s="49"/>
    </row>
    <row r="153" spans="1:21" s="80" customFormat="1" ht="36" customHeight="1">
      <c r="A153" s="428"/>
      <c r="B153" s="11" t="s">
        <v>0</v>
      </c>
      <c r="C153" s="173"/>
      <c r="D153" s="144" t="s">
        <v>3</v>
      </c>
      <c r="E153" s="381">
        <f t="shared" si="27"/>
        <v>277000</v>
      </c>
      <c r="F153" s="73">
        <f>SUM(F154:F154)</f>
        <v>277000</v>
      </c>
      <c r="G153" s="73">
        <f>SUM(G154:G154)</f>
        <v>0</v>
      </c>
      <c r="H153" s="197">
        <f t="shared" si="28"/>
        <v>547699</v>
      </c>
      <c r="I153" s="73">
        <f>SUM(I154:I154)</f>
        <v>547699</v>
      </c>
      <c r="J153" s="73">
        <f>SUM(J154:J154)</f>
        <v>0</v>
      </c>
      <c r="K153" s="198">
        <f t="shared" si="29"/>
        <v>547699</v>
      </c>
      <c r="L153" s="78">
        <f>L154</f>
        <v>547699</v>
      </c>
      <c r="M153" s="78">
        <f>M154</f>
        <v>0</v>
      </c>
      <c r="N153" s="38">
        <f t="shared" si="26"/>
        <v>1</v>
      </c>
      <c r="O153" s="79"/>
      <c r="P153" s="79"/>
      <c r="Q153" s="79"/>
      <c r="R153" s="79"/>
      <c r="S153" s="79"/>
      <c r="T153" s="79"/>
      <c r="U153" s="79"/>
    </row>
    <row r="154" spans="1:21" s="50" customFormat="1" ht="70.5" customHeight="1" thickBot="1">
      <c r="A154" s="448"/>
      <c r="B154" s="148"/>
      <c r="C154" s="323" t="s">
        <v>78</v>
      </c>
      <c r="D154" s="95" t="s">
        <v>164</v>
      </c>
      <c r="E154" s="200">
        <f t="shared" si="27"/>
        <v>277000</v>
      </c>
      <c r="F154" s="113">
        <v>277000</v>
      </c>
      <c r="G154" s="97"/>
      <c r="H154" s="201">
        <f t="shared" si="28"/>
        <v>547699</v>
      </c>
      <c r="I154" s="114">
        <v>547699</v>
      </c>
      <c r="J154" s="99"/>
      <c r="K154" s="202">
        <f t="shared" si="29"/>
        <v>547699</v>
      </c>
      <c r="L154" s="116">
        <v>547699</v>
      </c>
      <c r="M154" s="100"/>
      <c r="N154" s="36">
        <f t="shared" si="26"/>
        <v>1</v>
      </c>
      <c r="O154" s="49"/>
      <c r="P154" s="49"/>
      <c r="Q154" s="49"/>
      <c r="R154" s="49"/>
      <c r="S154" s="49"/>
      <c r="T154" s="49"/>
      <c r="U154" s="49"/>
    </row>
    <row r="155" spans="1:68" s="2" customFormat="1" ht="44.25" customHeight="1" thickBot="1">
      <c r="A155" s="4" t="s">
        <v>117</v>
      </c>
      <c r="B155" s="5"/>
      <c r="C155" s="1"/>
      <c r="D155" s="18" t="s">
        <v>119</v>
      </c>
      <c r="E155" s="375">
        <f aca="true" t="shared" si="30" ref="E155:M155">E156</f>
        <v>0</v>
      </c>
      <c r="F155" s="373">
        <f t="shared" si="30"/>
        <v>0</v>
      </c>
      <c r="G155" s="374">
        <f t="shared" si="30"/>
        <v>0</v>
      </c>
      <c r="H155" s="22">
        <f t="shared" si="30"/>
        <v>74087.72</v>
      </c>
      <c r="I155" s="23">
        <f t="shared" si="30"/>
        <v>74087.72</v>
      </c>
      <c r="J155" s="24">
        <f t="shared" si="30"/>
        <v>0</v>
      </c>
      <c r="K155" s="20">
        <f t="shared" si="30"/>
        <v>70142.7</v>
      </c>
      <c r="L155" s="7">
        <f t="shared" si="30"/>
        <v>70142.7</v>
      </c>
      <c r="M155" s="7">
        <f t="shared" si="30"/>
        <v>0</v>
      </c>
      <c r="N155" s="37">
        <f t="shared" si="26"/>
        <v>0.9467520393393128</v>
      </c>
      <c r="O155" s="32"/>
      <c r="P155" s="32"/>
      <c r="Q155" s="32"/>
      <c r="R155" s="32"/>
      <c r="S155" s="32"/>
      <c r="T155" s="32"/>
      <c r="U155" s="32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</row>
    <row r="156" spans="1:21" s="15" customFormat="1" ht="33" customHeight="1">
      <c r="A156" s="203"/>
      <c r="B156" s="204" t="s">
        <v>118</v>
      </c>
      <c r="C156" s="205"/>
      <c r="D156" s="206" t="s">
        <v>3</v>
      </c>
      <c r="E156" s="383">
        <f>SUM(F157:F158)</f>
        <v>0</v>
      </c>
      <c r="F156" s="369">
        <f>SUM(F157:F158)</f>
        <v>0</v>
      </c>
      <c r="G156" s="369">
        <f>SUM(G157:G158)</f>
        <v>0</v>
      </c>
      <c r="H156" s="207">
        <f>SUM(I157:J158)</f>
        <v>74087.72</v>
      </c>
      <c r="I156" s="208">
        <f>SUM(I157:I158)</f>
        <v>74087.72</v>
      </c>
      <c r="J156" s="208">
        <f>SUM(J157:J158)</f>
        <v>0</v>
      </c>
      <c r="K156" s="209">
        <f>SUM(L157:M158)</f>
        <v>70142.7</v>
      </c>
      <c r="L156" s="311">
        <f>SUM(L157:L158)</f>
        <v>70142.7</v>
      </c>
      <c r="M156" s="311">
        <f>SUM(M157:M158)</f>
        <v>0</v>
      </c>
      <c r="N156" s="34">
        <f t="shared" si="26"/>
        <v>0.9467520393393128</v>
      </c>
      <c r="O156" s="31"/>
      <c r="P156" s="31"/>
      <c r="Q156" s="31"/>
      <c r="R156" s="31"/>
      <c r="S156" s="31"/>
      <c r="T156" s="31"/>
      <c r="U156" s="31"/>
    </row>
    <row r="157" spans="1:68" s="219" customFormat="1" ht="112.5" customHeight="1">
      <c r="A157" s="210"/>
      <c r="B157" s="310"/>
      <c r="C157" s="211" t="s">
        <v>229</v>
      </c>
      <c r="D157" s="103" t="s">
        <v>230</v>
      </c>
      <c r="E157" s="199">
        <f aca="true" t="shared" si="31" ref="E157:E186">SUM(F157:G157)</f>
        <v>0</v>
      </c>
      <c r="F157" s="212">
        <v>0</v>
      </c>
      <c r="G157" s="334"/>
      <c r="H157" s="197">
        <f aca="true" t="shared" si="32" ref="H157:H186">SUM(I157:J157)</f>
        <v>62974.56</v>
      </c>
      <c r="I157" s="213">
        <v>62974.56</v>
      </c>
      <c r="J157" s="214"/>
      <c r="K157" s="239">
        <f aca="true" t="shared" si="33" ref="K157:K186">SUM(L157:M157)</f>
        <v>62703.21</v>
      </c>
      <c r="L157" s="215">
        <v>62703.21</v>
      </c>
      <c r="M157" s="216"/>
      <c r="N157" s="35">
        <f t="shared" si="26"/>
        <v>0.9956911171749354</v>
      </c>
      <c r="O157" s="217"/>
      <c r="P157" s="217"/>
      <c r="Q157" s="217"/>
      <c r="R157" s="217"/>
      <c r="S157" s="217"/>
      <c r="T157" s="217"/>
      <c r="U157" s="217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8"/>
      <c r="AJ157" s="218"/>
      <c r="AK157" s="218"/>
      <c r="AL157" s="218"/>
      <c r="AM157" s="218"/>
      <c r="AN157" s="218"/>
      <c r="AO157" s="218"/>
      <c r="AP157" s="218"/>
      <c r="AQ157" s="218"/>
      <c r="AR157" s="218"/>
      <c r="AS157" s="218"/>
      <c r="AT157" s="218"/>
      <c r="AU157" s="218"/>
      <c r="AV157" s="218"/>
      <c r="AW157" s="218"/>
      <c r="AX157" s="218"/>
      <c r="AY157" s="218"/>
      <c r="AZ157" s="218"/>
      <c r="BA157" s="218"/>
      <c r="BB157" s="218"/>
      <c r="BC157" s="218"/>
      <c r="BD157" s="218"/>
      <c r="BE157" s="218"/>
      <c r="BF157" s="218"/>
      <c r="BG157" s="218"/>
      <c r="BH157" s="218"/>
      <c r="BI157" s="218"/>
      <c r="BJ157" s="218"/>
      <c r="BK157" s="218"/>
      <c r="BL157" s="218"/>
      <c r="BM157" s="218"/>
      <c r="BN157" s="218"/>
      <c r="BO157" s="218"/>
      <c r="BP157" s="218"/>
    </row>
    <row r="158" spans="1:68" s="219" customFormat="1" ht="117.75" customHeight="1" thickBot="1">
      <c r="A158" s="249"/>
      <c r="B158" s="355"/>
      <c r="C158" s="356" t="s">
        <v>246</v>
      </c>
      <c r="D158" s="95" t="s">
        <v>230</v>
      </c>
      <c r="E158" s="357">
        <f t="shared" si="31"/>
        <v>0</v>
      </c>
      <c r="F158" s="358">
        <v>0</v>
      </c>
      <c r="G158" s="359"/>
      <c r="H158" s="360">
        <f t="shared" si="32"/>
        <v>11113.16</v>
      </c>
      <c r="I158" s="361">
        <v>11113.16</v>
      </c>
      <c r="J158" s="362"/>
      <c r="K158" s="363">
        <f t="shared" si="33"/>
        <v>7439.49</v>
      </c>
      <c r="L158" s="364">
        <v>7439.49</v>
      </c>
      <c r="M158" s="365"/>
      <c r="N158" s="36">
        <f t="shared" si="26"/>
        <v>0.6694306569868517</v>
      </c>
      <c r="O158" s="217"/>
      <c r="P158" s="217"/>
      <c r="Q158" s="217"/>
      <c r="R158" s="217"/>
      <c r="S158" s="217"/>
      <c r="T158" s="217"/>
      <c r="U158" s="217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</row>
    <row r="159" spans="1:68" s="2" customFormat="1" ht="44.25" customHeight="1" thickBot="1">
      <c r="A159" s="5" t="s">
        <v>185</v>
      </c>
      <c r="B159" s="5"/>
      <c r="C159" s="10"/>
      <c r="D159" s="19" t="s">
        <v>189</v>
      </c>
      <c r="E159" s="379">
        <f>SUM(F159:G159)</f>
        <v>0</v>
      </c>
      <c r="F159" s="387">
        <f>F160</f>
        <v>0</v>
      </c>
      <c r="G159" s="387">
        <f>G160</f>
        <v>0</v>
      </c>
      <c r="H159" s="27">
        <f>SUM(I159:J159)</f>
        <v>337242</v>
      </c>
      <c r="I159" s="28">
        <f>I160</f>
        <v>337242</v>
      </c>
      <c r="J159" s="28">
        <f>J160</f>
        <v>0</v>
      </c>
      <c r="K159" s="21">
        <f>SUM(L159:M159)</f>
        <v>280734.38</v>
      </c>
      <c r="L159" s="13">
        <f>L160</f>
        <v>280734.38</v>
      </c>
      <c r="M159" s="13">
        <f>M160</f>
        <v>0</v>
      </c>
      <c r="N159" s="33">
        <f t="shared" si="26"/>
        <v>0.8324419259760054</v>
      </c>
      <c r="O159" s="32"/>
      <c r="P159" s="32"/>
      <c r="Q159" s="32"/>
      <c r="R159" s="32"/>
      <c r="S159" s="32"/>
      <c r="T159" s="32"/>
      <c r="U159" s="32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</row>
    <row r="160" spans="1:21" s="15" customFormat="1" ht="33" customHeight="1">
      <c r="A160" s="203"/>
      <c r="B160" s="242" t="s">
        <v>188</v>
      </c>
      <c r="C160" s="243"/>
      <c r="D160" s="146" t="s">
        <v>192</v>
      </c>
      <c r="E160" s="384">
        <f aca="true" t="shared" si="34" ref="E160:M160">E161</f>
        <v>0</v>
      </c>
      <c r="F160" s="385">
        <f t="shared" si="34"/>
        <v>0</v>
      </c>
      <c r="G160" s="385">
        <f t="shared" si="34"/>
        <v>0</v>
      </c>
      <c r="H160" s="197">
        <f t="shared" si="34"/>
        <v>337242</v>
      </c>
      <c r="I160" s="336">
        <f t="shared" si="34"/>
        <v>337242</v>
      </c>
      <c r="J160" s="336">
        <f t="shared" si="34"/>
        <v>0</v>
      </c>
      <c r="K160" s="198">
        <f t="shared" si="34"/>
        <v>280734.38</v>
      </c>
      <c r="L160" s="215">
        <f t="shared" si="34"/>
        <v>280734.38</v>
      </c>
      <c r="M160" s="366">
        <f t="shared" si="34"/>
        <v>0</v>
      </c>
      <c r="N160" s="38">
        <f t="shared" si="26"/>
        <v>0.8324419259760054</v>
      </c>
      <c r="O160" s="31"/>
      <c r="P160" s="31"/>
      <c r="Q160" s="31"/>
      <c r="R160" s="31"/>
      <c r="S160" s="31"/>
      <c r="T160" s="31"/>
      <c r="U160" s="31"/>
    </row>
    <row r="161" spans="1:68" s="219" customFormat="1" ht="77.25" customHeight="1" thickBot="1">
      <c r="A161" s="249"/>
      <c r="B161" s="250"/>
      <c r="C161" s="154" t="s">
        <v>78</v>
      </c>
      <c r="D161" s="95" t="s">
        <v>164</v>
      </c>
      <c r="E161" s="199">
        <f>SUM(F161:G161)</f>
        <v>0</v>
      </c>
      <c r="F161" s="212">
        <v>0</v>
      </c>
      <c r="G161" s="335"/>
      <c r="H161" s="197">
        <f>SUM(I161:J161)</f>
        <v>337242</v>
      </c>
      <c r="I161" s="213">
        <v>337242</v>
      </c>
      <c r="J161" s="214"/>
      <c r="K161" s="198">
        <f>SUM(L161:M161)</f>
        <v>280734.38</v>
      </c>
      <c r="L161" s="215">
        <v>280734.38</v>
      </c>
      <c r="M161" s="216"/>
      <c r="N161" s="36">
        <f t="shared" si="26"/>
        <v>0.8324419259760054</v>
      </c>
      <c r="O161" s="217"/>
      <c r="P161" s="217"/>
      <c r="Q161" s="217"/>
      <c r="R161" s="217"/>
      <c r="S161" s="217"/>
      <c r="T161" s="217"/>
      <c r="U161" s="217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  <c r="AG161" s="218"/>
      <c r="AH161" s="218"/>
      <c r="AI161" s="218"/>
      <c r="AJ161" s="218"/>
      <c r="AK161" s="218"/>
      <c r="AL161" s="218"/>
      <c r="AM161" s="218"/>
      <c r="AN161" s="218"/>
      <c r="AO161" s="218"/>
      <c r="AP161" s="218"/>
      <c r="AQ161" s="218"/>
      <c r="AR161" s="218"/>
      <c r="AS161" s="218"/>
      <c r="AT161" s="218"/>
      <c r="AU161" s="218"/>
      <c r="AV161" s="218"/>
      <c r="AW161" s="218"/>
      <c r="AX161" s="218"/>
      <c r="AY161" s="218"/>
      <c r="AZ161" s="218"/>
      <c r="BA161" s="218"/>
      <c r="BB161" s="218"/>
      <c r="BC161" s="218"/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8"/>
      <c r="BN161" s="218"/>
      <c r="BO161" s="218"/>
      <c r="BP161" s="218"/>
    </row>
    <row r="162" spans="1:68" s="2" customFormat="1" ht="41.25" customHeight="1" thickBot="1">
      <c r="A162" s="5" t="s">
        <v>104</v>
      </c>
      <c r="B162" s="5"/>
      <c r="C162" s="10"/>
      <c r="D162" s="18" t="s">
        <v>105</v>
      </c>
      <c r="E162" s="375">
        <f>SUM(F162:G162)</f>
        <v>130000</v>
      </c>
      <c r="F162" s="373">
        <f>F163+F165+F167</f>
        <v>130000</v>
      </c>
      <c r="G162" s="373">
        <f>G163+G165+G167</f>
        <v>0</v>
      </c>
      <c r="H162" s="22">
        <f t="shared" si="32"/>
        <v>215000.26</v>
      </c>
      <c r="I162" s="23">
        <f>I163+I165+I167</f>
        <v>215000.26</v>
      </c>
      <c r="J162" s="23">
        <f>J163+J165+J167</f>
        <v>0</v>
      </c>
      <c r="K162" s="20">
        <f t="shared" si="33"/>
        <v>216908.36</v>
      </c>
      <c r="L162" s="7">
        <f>L163+L165+L167</f>
        <v>216908.36</v>
      </c>
      <c r="M162" s="7">
        <f>M163+M165+M167</f>
        <v>0</v>
      </c>
      <c r="N162" s="37">
        <f t="shared" si="26"/>
        <v>1.0088748729885255</v>
      </c>
      <c r="O162" s="32"/>
      <c r="P162" s="32"/>
      <c r="Q162" s="32"/>
      <c r="R162" s="32"/>
      <c r="S162" s="32"/>
      <c r="T162" s="32"/>
      <c r="U162" s="32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</row>
    <row r="163" spans="1:21" s="50" customFormat="1" ht="70.5" customHeight="1">
      <c r="A163" s="429"/>
      <c r="B163" s="204" t="s">
        <v>112</v>
      </c>
      <c r="C163" s="405"/>
      <c r="D163" s="406" t="s">
        <v>113</v>
      </c>
      <c r="E163" s="381">
        <f t="shared" si="31"/>
        <v>130000</v>
      </c>
      <c r="F163" s="73">
        <f>SUM(F164)</f>
        <v>130000</v>
      </c>
      <c r="G163" s="372">
        <f>SUM(G164)</f>
        <v>0</v>
      </c>
      <c r="H163" s="197">
        <f t="shared" si="32"/>
        <v>211958.87</v>
      </c>
      <c r="I163" s="176">
        <f>SUM(I164)</f>
        <v>211958.87</v>
      </c>
      <c r="J163" s="177">
        <f>SUM(J164)</f>
        <v>0</v>
      </c>
      <c r="K163" s="198">
        <f t="shared" si="33"/>
        <v>212371.08</v>
      </c>
      <c r="L163" s="178">
        <f>SUM(L164)</f>
        <v>212371.08</v>
      </c>
      <c r="M163" s="178">
        <f>SUM(M164)</f>
        <v>0</v>
      </c>
      <c r="N163" s="34">
        <f t="shared" si="26"/>
        <v>1.001944764095034</v>
      </c>
      <c r="O163" s="49"/>
      <c r="P163" s="49"/>
      <c r="Q163" s="49"/>
      <c r="R163" s="49"/>
      <c r="S163" s="49"/>
      <c r="T163" s="49"/>
      <c r="U163" s="49"/>
    </row>
    <row r="164" spans="1:21" s="50" customFormat="1" ht="38.25" customHeight="1">
      <c r="A164" s="465"/>
      <c r="B164" s="147"/>
      <c r="C164" s="94" t="s">
        <v>66</v>
      </c>
      <c r="D164" s="299" t="s">
        <v>133</v>
      </c>
      <c r="E164" s="252">
        <f t="shared" si="31"/>
        <v>130000</v>
      </c>
      <c r="F164" s="332">
        <v>130000</v>
      </c>
      <c r="G164" s="86"/>
      <c r="H164" s="253">
        <f t="shared" si="32"/>
        <v>211958.87</v>
      </c>
      <c r="I164" s="88">
        <v>211958.87</v>
      </c>
      <c r="J164" s="89"/>
      <c r="K164" s="254">
        <f t="shared" si="33"/>
        <v>212371.08</v>
      </c>
      <c r="L164" s="367">
        <v>212371.08</v>
      </c>
      <c r="M164" s="91"/>
      <c r="N164" s="35">
        <f t="shared" si="26"/>
        <v>1.001944764095034</v>
      </c>
      <c r="O164" s="49"/>
      <c r="P164" s="49"/>
      <c r="Q164" s="49"/>
      <c r="R164" s="49"/>
      <c r="S164" s="49"/>
      <c r="T164" s="49"/>
      <c r="U164" s="49"/>
    </row>
    <row r="165" spans="1:21" s="50" customFormat="1" ht="59.25" customHeight="1">
      <c r="A165" s="428"/>
      <c r="B165" s="174" t="s">
        <v>206</v>
      </c>
      <c r="C165" s="175"/>
      <c r="D165" s="144" t="s">
        <v>207</v>
      </c>
      <c r="E165" s="381">
        <f>SUM(F165:G165)</f>
        <v>0</v>
      </c>
      <c r="F165" s="73">
        <f>SUM(F166)</f>
        <v>0</v>
      </c>
      <c r="G165" s="372">
        <f>SUM(G166)</f>
        <v>0</v>
      </c>
      <c r="H165" s="197">
        <f aca="true" t="shared" si="35" ref="H165:H171">SUM(I165:J165)</f>
        <v>3041.39</v>
      </c>
      <c r="I165" s="176">
        <f>SUM(I166)</f>
        <v>3041.39</v>
      </c>
      <c r="J165" s="177">
        <f>SUM(J166)</f>
        <v>0</v>
      </c>
      <c r="K165" s="198">
        <f aca="true" t="shared" si="36" ref="K165:K171">SUM(L165:M165)</f>
        <v>4049.48</v>
      </c>
      <c r="L165" s="178">
        <f>SUM(L166)</f>
        <v>4049.48</v>
      </c>
      <c r="M165" s="178">
        <f>SUM(M166)</f>
        <v>0</v>
      </c>
      <c r="N165" s="35">
        <f t="shared" si="26"/>
        <v>1.3314569982803917</v>
      </c>
      <c r="O165" s="49"/>
      <c r="P165" s="49"/>
      <c r="Q165" s="49"/>
      <c r="R165" s="49"/>
      <c r="S165" s="49"/>
      <c r="T165" s="49"/>
      <c r="U165" s="49"/>
    </row>
    <row r="166" spans="1:21" s="50" customFormat="1" ht="30.75" customHeight="1">
      <c r="A166" s="428"/>
      <c r="B166" s="137"/>
      <c r="C166" s="94" t="s">
        <v>208</v>
      </c>
      <c r="D166" s="138" t="s">
        <v>209</v>
      </c>
      <c r="E166" s="200">
        <f>SUM(F166:G166)</f>
        <v>0</v>
      </c>
      <c r="F166" s="113">
        <v>0</v>
      </c>
      <c r="G166" s="188"/>
      <c r="H166" s="201">
        <f t="shared" si="35"/>
        <v>3041.39</v>
      </c>
      <c r="I166" s="114">
        <v>3041.39</v>
      </c>
      <c r="J166" s="190"/>
      <c r="K166" s="202">
        <f t="shared" si="36"/>
        <v>4049.48</v>
      </c>
      <c r="L166" s="116">
        <v>4049.48</v>
      </c>
      <c r="M166" s="192"/>
      <c r="N166" s="35">
        <f t="shared" si="26"/>
        <v>1.3314569982803917</v>
      </c>
      <c r="O166" s="49"/>
      <c r="P166" s="49"/>
      <c r="Q166" s="49"/>
      <c r="R166" s="49"/>
      <c r="S166" s="49"/>
      <c r="T166" s="49"/>
      <c r="U166" s="49"/>
    </row>
    <row r="167" spans="1:21" s="50" customFormat="1" ht="36" customHeight="1">
      <c r="A167" s="428"/>
      <c r="B167" s="174" t="s">
        <v>236</v>
      </c>
      <c r="C167" s="175"/>
      <c r="D167" s="127" t="s">
        <v>3</v>
      </c>
      <c r="E167" s="381">
        <f>SUM(F167:G167)</f>
        <v>0</v>
      </c>
      <c r="F167" s="73">
        <f>SUM(F168)</f>
        <v>0</v>
      </c>
      <c r="G167" s="372">
        <f>SUM(G168)</f>
        <v>0</v>
      </c>
      <c r="H167" s="197">
        <f t="shared" si="35"/>
        <v>0</v>
      </c>
      <c r="I167" s="176">
        <f>SUM(I168)</f>
        <v>0</v>
      </c>
      <c r="J167" s="177">
        <f>SUM(J168)</f>
        <v>0</v>
      </c>
      <c r="K167" s="198">
        <f t="shared" si="36"/>
        <v>487.8</v>
      </c>
      <c r="L167" s="178">
        <f>SUM(L168)</f>
        <v>487.8</v>
      </c>
      <c r="M167" s="178">
        <f>SUM(M168)</f>
        <v>0</v>
      </c>
      <c r="N167" s="35" t="s">
        <v>251</v>
      </c>
      <c r="O167" s="49"/>
      <c r="P167" s="49"/>
      <c r="Q167" s="49"/>
      <c r="R167" s="49"/>
      <c r="S167" s="49"/>
      <c r="T167" s="49"/>
      <c r="U167" s="49"/>
    </row>
    <row r="168" spans="1:21" s="50" customFormat="1" ht="30.75" customHeight="1" thickBot="1">
      <c r="A168" s="428"/>
      <c r="B168" s="137"/>
      <c r="C168" s="94" t="s">
        <v>237</v>
      </c>
      <c r="D168" s="138" t="s">
        <v>238</v>
      </c>
      <c r="E168" s="200">
        <f>SUM(F168:G168)</f>
        <v>0</v>
      </c>
      <c r="F168" s="113">
        <v>0</v>
      </c>
      <c r="G168" s="188"/>
      <c r="H168" s="201">
        <f t="shared" si="35"/>
        <v>0</v>
      </c>
      <c r="I168" s="114">
        <v>0</v>
      </c>
      <c r="J168" s="190"/>
      <c r="K168" s="202">
        <f t="shared" si="36"/>
        <v>487.8</v>
      </c>
      <c r="L168" s="116">
        <v>487.8</v>
      </c>
      <c r="M168" s="192"/>
      <c r="N168" s="35" t="s">
        <v>251</v>
      </c>
      <c r="O168" s="49"/>
      <c r="P168" s="49"/>
      <c r="Q168" s="49"/>
      <c r="R168" s="49"/>
      <c r="S168" s="49"/>
      <c r="T168" s="49"/>
      <c r="U168" s="49"/>
    </row>
    <row r="169" spans="1:68" s="2" customFormat="1" ht="52.5" customHeight="1" thickBot="1">
      <c r="A169" s="4" t="s">
        <v>80</v>
      </c>
      <c r="B169" s="4"/>
      <c r="C169" s="1"/>
      <c r="D169" s="18" t="s">
        <v>13</v>
      </c>
      <c r="E169" s="375">
        <f t="shared" si="31"/>
        <v>25000</v>
      </c>
      <c r="F169" s="373">
        <f>F170+F172+F177+F179</f>
        <v>25000</v>
      </c>
      <c r="G169" s="373">
        <f>G170+G172+G177+G179</f>
        <v>0</v>
      </c>
      <c r="H169" s="348">
        <f t="shared" si="35"/>
        <v>376371.6</v>
      </c>
      <c r="I169" s="346">
        <f>I170+I172+I177+I179</f>
        <v>30262.6</v>
      </c>
      <c r="J169" s="346">
        <f>J170+J172+J177+J179</f>
        <v>346109</v>
      </c>
      <c r="K169" s="347">
        <f t="shared" si="36"/>
        <v>370078.88</v>
      </c>
      <c r="L169" s="349">
        <f>L170+L172+L177+L179</f>
        <v>24547.82</v>
      </c>
      <c r="M169" s="349">
        <f>M170+M172+M177+M179</f>
        <v>345531.06</v>
      </c>
      <c r="N169" s="37">
        <f t="shared" si="26"/>
        <v>0.9832805663339105</v>
      </c>
      <c r="O169" s="32"/>
      <c r="P169" s="32"/>
      <c r="Q169" s="32"/>
      <c r="R169" s="32"/>
      <c r="S169" s="32"/>
      <c r="T169" s="32"/>
      <c r="U169" s="32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</row>
    <row r="170" spans="1:21" s="80" customFormat="1" ht="33" customHeight="1">
      <c r="A170" s="9"/>
      <c r="B170" s="164" t="s">
        <v>211</v>
      </c>
      <c r="C170" s="71"/>
      <c r="D170" s="72" t="s">
        <v>210</v>
      </c>
      <c r="E170" s="381">
        <f>SUM(F170:G170)</f>
        <v>0</v>
      </c>
      <c r="F170" s="73">
        <f>SUM(F171:F171)</f>
        <v>0</v>
      </c>
      <c r="G170" s="372">
        <f>SUM(G171:G171)</f>
        <v>0</v>
      </c>
      <c r="H170" s="201">
        <f t="shared" si="35"/>
        <v>0</v>
      </c>
      <c r="I170" s="75">
        <f>I171</f>
        <v>0</v>
      </c>
      <c r="J170" s="76">
        <f>J171</f>
        <v>0</v>
      </c>
      <c r="K170" s="202">
        <f t="shared" si="36"/>
        <v>180</v>
      </c>
      <c r="L170" s="78">
        <f>L171</f>
        <v>180</v>
      </c>
      <c r="M170" s="78">
        <f>M171</f>
        <v>0</v>
      </c>
      <c r="N170" s="34" t="s">
        <v>251</v>
      </c>
      <c r="O170" s="79"/>
      <c r="P170" s="79"/>
      <c r="Q170" s="79"/>
      <c r="R170" s="79"/>
      <c r="S170" s="79"/>
      <c r="T170" s="79"/>
      <c r="U170" s="79"/>
    </row>
    <row r="171" spans="1:21" s="50" customFormat="1" ht="132" customHeight="1">
      <c r="A171" s="9"/>
      <c r="B171" s="160"/>
      <c r="C171" s="149" t="s">
        <v>204</v>
      </c>
      <c r="D171" s="103" t="s">
        <v>219</v>
      </c>
      <c r="E171" s="200">
        <f>SUM(F171:G171)</f>
        <v>0</v>
      </c>
      <c r="F171" s="113">
        <v>0</v>
      </c>
      <c r="G171" s="120"/>
      <c r="H171" s="201">
        <f t="shared" si="35"/>
        <v>0</v>
      </c>
      <c r="I171" s="114">
        <v>0</v>
      </c>
      <c r="J171" s="121"/>
      <c r="K171" s="202">
        <f t="shared" si="36"/>
        <v>180</v>
      </c>
      <c r="L171" s="116">
        <v>180</v>
      </c>
      <c r="M171" s="122"/>
      <c r="N171" s="35" t="s">
        <v>251</v>
      </c>
      <c r="O171" s="49"/>
      <c r="P171" s="49"/>
      <c r="Q171" s="49"/>
      <c r="R171" s="49"/>
      <c r="S171" s="49"/>
      <c r="T171" s="49"/>
      <c r="U171" s="49"/>
    </row>
    <row r="172" spans="1:21" s="80" customFormat="1" ht="34.5" customHeight="1">
      <c r="A172" s="434"/>
      <c r="B172" s="164" t="s">
        <v>46</v>
      </c>
      <c r="C172" s="71"/>
      <c r="D172" s="72" t="s">
        <v>47</v>
      </c>
      <c r="E172" s="381">
        <f t="shared" si="31"/>
        <v>25000</v>
      </c>
      <c r="F172" s="73">
        <f>SUM(F173:F173)</f>
        <v>25000</v>
      </c>
      <c r="G172" s="372">
        <f>SUM(G173:G173)</f>
        <v>0</v>
      </c>
      <c r="H172" s="201">
        <f t="shared" si="32"/>
        <v>370531.5</v>
      </c>
      <c r="I172" s="75">
        <f>SUM(I173:I176)</f>
        <v>25000</v>
      </c>
      <c r="J172" s="76">
        <f>SUM(J173:J176)</f>
        <v>345531.5</v>
      </c>
      <c r="K172" s="202">
        <f t="shared" si="33"/>
        <v>361008.78</v>
      </c>
      <c r="L172" s="78">
        <f>SUM(L173:L176)</f>
        <v>16055.220000000001</v>
      </c>
      <c r="M172" s="78">
        <f>SUM(M173:M176)</f>
        <v>344953.56</v>
      </c>
      <c r="N172" s="38">
        <f t="shared" si="26"/>
        <v>0.9742998368559759</v>
      </c>
      <c r="O172" s="79"/>
      <c r="P172" s="79"/>
      <c r="Q172" s="79"/>
      <c r="R172" s="79"/>
      <c r="S172" s="79"/>
      <c r="T172" s="79"/>
      <c r="U172" s="79"/>
    </row>
    <row r="173" spans="1:21" s="50" customFormat="1" ht="108" customHeight="1">
      <c r="A173" s="434"/>
      <c r="B173" s="160"/>
      <c r="C173" s="82" t="s">
        <v>72</v>
      </c>
      <c r="D173" s="103" t="s">
        <v>126</v>
      </c>
      <c r="E173" s="200">
        <f t="shared" si="31"/>
        <v>25000</v>
      </c>
      <c r="F173" s="113">
        <v>25000</v>
      </c>
      <c r="G173" s="120"/>
      <c r="H173" s="201">
        <f t="shared" si="32"/>
        <v>25000</v>
      </c>
      <c r="I173" s="114">
        <v>25000</v>
      </c>
      <c r="J173" s="121"/>
      <c r="K173" s="202">
        <f t="shared" si="33"/>
        <v>15849.27</v>
      </c>
      <c r="L173" s="116">
        <v>15849.27</v>
      </c>
      <c r="M173" s="122"/>
      <c r="N173" s="35">
        <f t="shared" si="26"/>
        <v>0.6339708000000001</v>
      </c>
      <c r="O173" s="49"/>
      <c r="P173" s="49"/>
      <c r="Q173" s="49"/>
      <c r="R173" s="49"/>
      <c r="S173" s="49"/>
      <c r="T173" s="49"/>
      <c r="U173" s="49"/>
    </row>
    <row r="174" spans="1:21" s="50" customFormat="1" ht="39" customHeight="1">
      <c r="A174" s="434"/>
      <c r="B174" s="161"/>
      <c r="C174" s="94" t="s">
        <v>173</v>
      </c>
      <c r="D174" s="103" t="s">
        <v>174</v>
      </c>
      <c r="E174" s="200">
        <f t="shared" si="31"/>
        <v>0</v>
      </c>
      <c r="F174" s="113"/>
      <c r="G174" s="120">
        <v>0</v>
      </c>
      <c r="H174" s="201">
        <f t="shared" si="32"/>
        <v>4142.5</v>
      </c>
      <c r="I174" s="114"/>
      <c r="J174" s="121">
        <v>4142.5</v>
      </c>
      <c r="K174" s="202">
        <f t="shared" si="33"/>
        <v>3565</v>
      </c>
      <c r="L174" s="116"/>
      <c r="M174" s="122">
        <v>3565</v>
      </c>
      <c r="N174" s="35">
        <f t="shared" si="26"/>
        <v>0.8605914302957152</v>
      </c>
      <c r="O174" s="49"/>
      <c r="P174" s="49"/>
      <c r="Q174" s="49"/>
      <c r="R174" s="49"/>
      <c r="S174" s="49"/>
      <c r="T174" s="49"/>
      <c r="U174" s="49"/>
    </row>
    <row r="175" spans="1:21" s="50" customFormat="1" ht="35.25" customHeight="1">
      <c r="A175" s="434"/>
      <c r="B175" s="161"/>
      <c r="C175" s="149" t="s">
        <v>73</v>
      </c>
      <c r="D175" s="103" t="s">
        <v>128</v>
      </c>
      <c r="E175" s="200">
        <f t="shared" si="31"/>
        <v>0</v>
      </c>
      <c r="F175" s="113">
        <v>0</v>
      </c>
      <c r="G175" s="120"/>
      <c r="H175" s="201">
        <f t="shared" si="32"/>
        <v>0</v>
      </c>
      <c r="I175" s="114">
        <v>0</v>
      </c>
      <c r="J175" s="121"/>
      <c r="K175" s="202">
        <f t="shared" si="33"/>
        <v>205.95</v>
      </c>
      <c r="L175" s="116">
        <v>205.95</v>
      </c>
      <c r="M175" s="122"/>
      <c r="N175" s="35" t="s">
        <v>251</v>
      </c>
      <c r="O175" s="49"/>
      <c r="P175" s="49"/>
      <c r="Q175" s="49"/>
      <c r="R175" s="49"/>
      <c r="S175" s="49"/>
      <c r="T175" s="49"/>
      <c r="U175" s="49"/>
    </row>
    <row r="176" spans="1:21" s="50" customFormat="1" ht="108.75" customHeight="1">
      <c r="A176" s="434"/>
      <c r="B176" s="162"/>
      <c r="C176" s="82" t="s">
        <v>175</v>
      </c>
      <c r="D176" s="103" t="s">
        <v>176</v>
      </c>
      <c r="E176" s="200">
        <f t="shared" si="31"/>
        <v>0</v>
      </c>
      <c r="F176" s="113"/>
      <c r="G176" s="120">
        <v>0</v>
      </c>
      <c r="H176" s="197">
        <f t="shared" si="32"/>
        <v>341389</v>
      </c>
      <c r="I176" s="114"/>
      <c r="J176" s="121">
        <v>341389</v>
      </c>
      <c r="K176" s="202">
        <f t="shared" si="33"/>
        <v>341388.56</v>
      </c>
      <c r="L176" s="116"/>
      <c r="M176" s="122">
        <v>341388.56</v>
      </c>
      <c r="N176" s="35">
        <f t="shared" si="26"/>
        <v>0.9999987111476937</v>
      </c>
      <c r="O176" s="49"/>
      <c r="P176" s="49"/>
      <c r="Q176" s="49"/>
      <c r="R176" s="49"/>
      <c r="S176" s="49"/>
      <c r="T176" s="49"/>
      <c r="U176" s="49"/>
    </row>
    <row r="177" spans="1:21" s="80" customFormat="1" ht="36.75" customHeight="1">
      <c r="A177" s="104"/>
      <c r="B177" s="111" t="s">
        <v>239</v>
      </c>
      <c r="C177" s="173"/>
      <c r="D177" s="72" t="s">
        <v>242</v>
      </c>
      <c r="E177" s="381">
        <f t="shared" si="31"/>
        <v>0</v>
      </c>
      <c r="F177" s="73">
        <f>SUM(F178:F178)</f>
        <v>0</v>
      </c>
      <c r="G177" s="73">
        <f>SUM(G178:G178)</f>
        <v>0</v>
      </c>
      <c r="H177" s="201">
        <f>SUM(I177:J177)</f>
        <v>0</v>
      </c>
      <c r="I177" s="75">
        <f>SUM(I178:I178)</f>
        <v>0</v>
      </c>
      <c r="J177" s="75">
        <f>SUM(J178:J178)</f>
        <v>0</v>
      </c>
      <c r="K177" s="202">
        <f>SUM(L177:M177)</f>
        <v>3050</v>
      </c>
      <c r="L177" s="78">
        <f>SUM(L178:L178)</f>
        <v>3050</v>
      </c>
      <c r="M177" s="78">
        <f>SUM(M178:M178)</f>
        <v>0</v>
      </c>
      <c r="N177" s="35" t="s">
        <v>251</v>
      </c>
      <c r="O177" s="79"/>
      <c r="P177" s="79"/>
      <c r="Q177" s="79"/>
      <c r="R177" s="79"/>
      <c r="S177" s="79"/>
      <c r="T177" s="79"/>
      <c r="U177" s="79"/>
    </row>
    <row r="178" spans="1:21" s="50" customFormat="1" ht="56.25" customHeight="1">
      <c r="A178" s="324"/>
      <c r="B178" s="135"/>
      <c r="C178" s="82" t="s">
        <v>200</v>
      </c>
      <c r="D178" s="103" t="s">
        <v>201</v>
      </c>
      <c r="E178" s="252">
        <f t="shared" si="31"/>
        <v>0</v>
      </c>
      <c r="F178" s="85"/>
      <c r="G178" s="86"/>
      <c r="H178" s="201">
        <f>SUM(I178:J178)</f>
        <v>0</v>
      </c>
      <c r="I178" s="88">
        <v>0</v>
      </c>
      <c r="J178" s="89"/>
      <c r="K178" s="202">
        <f t="shared" si="33"/>
        <v>3050</v>
      </c>
      <c r="L178" s="91">
        <v>3050</v>
      </c>
      <c r="M178" s="91"/>
      <c r="N178" s="35" t="s">
        <v>251</v>
      </c>
      <c r="O178" s="49"/>
      <c r="P178" s="49"/>
      <c r="Q178" s="49"/>
      <c r="R178" s="49"/>
      <c r="S178" s="49"/>
      <c r="T178" s="49"/>
      <c r="U178" s="49"/>
    </row>
    <row r="179" spans="1:21" s="80" customFormat="1" ht="29.25" customHeight="1">
      <c r="A179" s="104"/>
      <c r="B179" s="11" t="s">
        <v>212</v>
      </c>
      <c r="C179" s="155"/>
      <c r="D179" s="127" t="s">
        <v>3</v>
      </c>
      <c r="E179" s="381">
        <f t="shared" si="31"/>
        <v>0</v>
      </c>
      <c r="F179" s="106">
        <f>SUM(F180:F181)</f>
        <v>0</v>
      </c>
      <c r="G179" s="106">
        <f>SUM(G180:G181)</f>
        <v>0</v>
      </c>
      <c r="H179" s="201">
        <f>SUM(I179:J179)</f>
        <v>5840.1</v>
      </c>
      <c r="I179" s="107">
        <f>SUM(I180:I181)</f>
        <v>5262.6</v>
      </c>
      <c r="J179" s="107">
        <f>SUM(J180:J181)</f>
        <v>577.5</v>
      </c>
      <c r="K179" s="254">
        <f>SUM(L179:M179)</f>
        <v>5840.1</v>
      </c>
      <c r="L179" s="109">
        <f>SUM(L180:L181)</f>
        <v>5262.6</v>
      </c>
      <c r="M179" s="109">
        <f>SUM(M180:M181)</f>
        <v>577.5</v>
      </c>
      <c r="N179" s="38">
        <f>K179/H179</f>
        <v>1</v>
      </c>
      <c r="O179" s="79"/>
      <c r="P179" s="79"/>
      <c r="Q179" s="79"/>
      <c r="R179" s="79"/>
      <c r="S179" s="79"/>
      <c r="T179" s="79"/>
      <c r="U179" s="79"/>
    </row>
    <row r="180" spans="1:21" s="80" customFormat="1" ht="35.25" customHeight="1">
      <c r="A180" s="110"/>
      <c r="B180" s="111"/>
      <c r="C180" s="94" t="s">
        <v>173</v>
      </c>
      <c r="D180" s="103" t="s">
        <v>174</v>
      </c>
      <c r="E180" s="200">
        <f t="shared" si="31"/>
        <v>0</v>
      </c>
      <c r="F180" s="85"/>
      <c r="G180" s="85">
        <v>0</v>
      </c>
      <c r="H180" s="201">
        <f>SUM(I180:J180)</f>
        <v>577.5</v>
      </c>
      <c r="I180" s="88"/>
      <c r="J180" s="88">
        <v>577.5</v>
      </c>
      <c r="K180" s="202">
        <f>SUM(L180:M180)</f>
        <v>577.5</v>
      </c>
      <c r="L180" s="78"/>
      <c r="M180" s="91">
        <v>577.5</v>
      </c>
      <c r="N180" s="35">
        <f>K180/H180</f>
        <v>1</v>
      </c>
      <c r="O180" s="79"/>
      <c r="P180" s="79"/>
      <c r="Q180" s="79"/>
      <c r="R180" s="79"/>
      <c r="S180" s="79"/>
      <c r="T180" s="79"/>
      <c r="U180" s="79"/>
    </row>
    <row r="181" spans="1:21" s="50" customFormat="1" ht="39" customHeight="1" thickBot="1">
      <c r="A181" s="258"/>
      <c r="B181" s="148"/>
      <c r="C181" s="255" t="s">
        <v>73</v>
      </c>
      <c r="D181" s="95" t="s">
        <v>128</v>
      </c>
      <c r="E181" s="259">
        <f t="shared" si="31"/>
        <v>0</v>
      </c>
      <c r="F181" s="96">
        <v>0</v>
      </c>
      <c r="G181" s="97"/>
      <c r="H181" s="261">
        <f>SUM(I181:J181)</f>
        <v>5262.6</v>
      </c>
      <c r="I181" s="98">
        <v>5262.6</v>
      </c>
      <c r="J181" s="99"/>
      <c r="K181" s="262">
        <f>SUM(L181:M181)</f>
        <v>5262.6</v>
      </c>
      <c r="L181" s="100">
        <v>5262.6</v>
      </c>
      <c r="M181" s="100"/>
      <c r="N181" s="36">
        <f>K181/H181</f>
        <v>1</v>
      </c>
      <c r="O181" s="49"/>
      <c r="P181" s="49"/>
      <c r="Q181" s="49"/>
      <c r="R181" s="49"/>
      <c r="S181" s="49"/>
      <c r="T181" s="49"/>
      <c r="U181" s="49"/>
    </row>
    <row r="182" spans="1:68" s="2" customFormat="1" ht="36" customHeight="1" thickBot="1">
      <c r="A182" s="5" t="s">
        <v>81</v>
      </c>
      <c r="B182" s="5"/>
      <c r="C182" s="10"/>
      <c r="D182" s="19" t="s">
        <v>165</v>
      </c>
      <c r="E182" s="379">
        <f t="shared" si="31"/>
        <v>72000</v>
      </c>
      <c r="F182" s="380">
        <f>F183+F187+F190</f>
        <v>72000</v>
      </c>
      <c r="G182" s="380">
        <f>G183+G187+G190</f>
        <v>0</v>
      </c>
      <c r="H182" s="27">
        <f t="shared" si="32"/>
        <v>79120</v>
      </c>
      <c r="I182" s="391">
        <f>I183+I187+I190</f>
        <v>79120</v>
      </c>
      <c r="J182" s="402">
        <f>J183+J187+J190</f>
        <v>0</v>
      </c>
      <c r="K182" s="21">
        <f t="shared" si="33"/>
        <v>71944.45</v>
      </c>
      <c r="L182" s="392">
        <f>L183+L187+L190</f>
        <v>71944.45</v>
      </c>
      <c r="M182" s="392">
        <f>M183+M187+M190</f>
        <v>0</v>
      </c>
      <c r="N182" s="33">
        <f t="shared" si="26"/>
        <v>0.9093080131445904</v>
      </c>
      <c r="O182" s="32"/>
      <c r="P182" s="32"/>
      <c r="Q182" s="32"/>
      <c r="R182" s="32"/>
      <c r="S182" s="32"/>
      <c r="T182" s="32"/>
      <c r="U182" s="32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</row>
    <row r="183" spans="1:21" s="80" customFormat="1" ht="28.5" customHeight="1">
      <c r="A183" s="434"/>
      <c r="B183" s="11" t="s">
        <v>49</v>
      </c>
      <c r="C183" s="155"/>
      <c r="D183" s="256" t="s">
        <v>6</v>
      </c>
      <c r="E183" s="381">
        <f t="shared" si="31"/>
        <v>72000</v>
      </c>
      <c r="F183" s="106">
        <f>SUM(F184:F186)</f>
        <v>72000</v>
      </c>
      <c r="G183" s="377">
        <f>SUM(G184:G186)</f>
        <v>0</v>
      </c>
      <c r="H183" s="201">
        <f t="shared" si="32"/>
        <v>72000</v>
      </c>
      <c r="I183" s="107">
        <f>SUM(I184:I186)</f>
        <v>72000</v>
      </c>
      <c r="J183" s="108">
        <f>SUM(J184:J186)</f>
        <v>0</v>
      </c>
      <c r="K183" s="202">
        <f t="shared" si="33"/>
        <v>64601.899999999994</v>
      </c>
      <c r="L183" s="109">
        <f>SUM(L184:L186)</f>
        <v>64601.899999999994</v>
      </c>
      <c r="M183" s="109">
        <f>SUM(M184:M186)</f>
        <v>0</v>
      </c>
      <c r="N183" s="34">
        <f t="shared" si="26"/>
        <v>0.897248611111111</v>
      </c>
      <c r="O183" s="79"/>
      <c r="P183" s="79"/>
      <c r="Q183" s="79"/>
      <c r="R183" s="79"/>
      <c r="S183" s="79"/>
      <c r="T183" s="79"/>
      <c r="U183" s="79"/>
    </row>
    <row r="184" spans="1:21" s="50" customFormat="1" ht="114" customHeight="1">
      <c r="A184" s="434"/>
      <c r="B184" s="457"/>
      <c r="C184" s="257" t="s">
        <v>72</v>
      </c>
      <c r="D184" s="103" t="s">
        <v>126</v>
      </c>
      <c r="E184" s="200">
        <f t="shared" si="31"/>
        <v>35000</v>
      </c>
      <c r="F184" s="113">
        <v>35000</v>
      </c>
      <c r="G184" s="86"/>
      <c r="H184" s="201">
        <f t="shared" si="32"/>
        <v>35000</v>
      </c>
      <c r="I184" s="114">
        <v>35000</v>
      </c>
      <c r="J184" s="89"/>
      <c r="K184" s="202">
        <f t="shared" si="33"/>
        <v>39457.81</v>
      </c>
      <c r="L184" s="116">
        <v>39457.81</v>
      </c>
      <c r="M184" s="91"/>
      <c r="N184" s="35">
        <f t="shared" si="26"/>
        <v>1.1273659999999999</v>
      </c>
      <c r="O184" s="49"/>
      <c r="P184" s="49"/>
      <c r="Q184" s="49"/>
      <c r="R184" s="49"/>
      <c r="S184" s="49"/>
      <c r="T184" s="49"/>
      <c r="U184" s="49"/>
    </row>
    <row r="185" spans="1:21" s="50" customFormat="1" ht="39.75" customHeight="1">
      <c r="A185" s="434"/>
      <c r="B185" s="458"/>
      <c r="C185" s="102" t="s">
        <v>74</v>
      </c>
      <c r="D185" s="138" t="s">
        <v>132</v>
      </c>
      <c r="E185" s="200">
        <f t="shared" si="31"/>
        <v>15000</v>
      </c>
      <c r="F185" s="113">
        <v>15000</v>
      </c>
      <c r="G185" s="120"/>
      <c r="H185" s="201">
        <f t="shared" si="32"/>
        <v>15000</v>
      </c>
      <c r="I185" s="114">
        <v>15000</v>
      </c>
      <c r="J185" s="121"/>
      <c r="K185" s="202">
        <f t="shared" si="33"/>
        <v>20724.5</v>
      </c>
      <c r="L185" s="116">
        <v>20724.5</v>
      </c>
      <c r="M185" s="122"/>
      <c r="N185" s="35">
        <f t="shared" si="26"/>
        <v>1.3816333333333333</v>
      </c>
      <c r="O185" s="49"/>
      <c r="P185" s="49"/>
      <c r="Q185" s="49"/>
      <c r="R185" s="49"/>
      <c r="S185" s="49"/>
      <c r="T185" s="49"/>
      <c r="U185" s="49"/>
    </row>
    <row r="186" spans="1:21" s="50" customFormat="1" ht="48" customHeight="1">
      <c r="A186" s="434"/>
      <c r="B186" s="458"/>
      <c r="C186" s="102" t="s">
        <v>73</v>
      </c>
      <c r="D186" s="103" t="s">
        <v>128</v>
      </c>
      <c r="E186" s="200">
        <f t="shared" si="31"/>
        <v>22000</v>
      </c>
      <c r="F186" s="113">
        <v>22000</v>
      </c>
      <c r="G186" s="120"/>
      <c r="H186" s="201">
        <f t="shared" si="32"/>
        <v>22000</v>
      </c>
      <c r="I186" s="114">
        <v>22000</v>
      </c>
      <c r="J186" s="121"/>
      <c r="K186" s="202">
        <f t="shared" si="33"/>
        <v>4419.59</v>
      </c>
      <c r="L186" s="116">
        <v>4419.59</v>
      </c>
      <c r="M186" s="122"/>
      <c r="N186" s="35">
        <f t="shared" si="26"/>
        <v>0.20089045454545454</v>
      </c>
      <c r="O186" s="49"/>
      <c r="P186" s="49"/>
      <c r="Q186" s="49"/>
      <c r="R186" s="49"/>
      <c r="S186" s="49"/>
      <c r="T186" s="49"/>
      <c r="U186" s="49"/>
    </row>
    <row r="187" spans="1:21" s="80" customFormat="1" ht="27.75" customHeight="1">
      <c r="A187" s="434"/>
      <c r="B187" s="11" t="s">
        <v>213</v>
      </c>
      <c r="C187" s="155"/>
      <c r="D187" s="256" t="s">
        <v>214</v>
      </c>
      <c r="E187" s="381">
        <f>SUM(F187:G187)</f>
        <v>0</v>
      </c>
      <c r="F187" s="106">
        <f>SUM(F188:F189)</f>
        <v>0</v>
      </c>
      <c r="G187" s="377">
        <f>SUM(G188:G189)</f>
        <v>0</v>
      </c>
      <c r="H187" s="201">
        <f>SUM(I187:J187)</f>
        <v>6120</v>
      </c>
      <c r="I187" s="107">
        <f>SUM(I188:I189)</f>
        <v>6120</v>
      </c>
      <c r="J187" s="108">
        <f>SUM(J188:J189)</f>
        <v>0</v>
      </c>
      <c r="K187" s="202">
        <f>SUM(L187:M187)</f>
        <v>6342.55</v>
      </c>
      <c r="L187" s="109">
        <f>SUM(L188:L189)</f>
        <v>6342.55</v>
      </c>
      <c r="M187" s="109">
        <f>SUM(M188:M189)</f>
        <v>0</v>
      </c>
      <c r="N187" s="38">
        <f t="shared" si="26"/>
        <v>1.0363643790849673</v>
      </c>
      <c r="O187" s="79"/>
      <c r="P187" s="79"/>
      <c r="Q187" s="79"/>
      <c r="R187" s="79"/>
      <c r="S187" s="79"/>
      <c r="T187" s="79"/>
      <c r="U187" s="79"/>
    </row>
    <row r="188" spans="1:21" s="50" customFormat="1" ht="97.5" customHeight="1">
      <c r="A188" s="435"/>
      <c r="B188" s="457"/>
      <c r="C188" s="129" t="s">
        <v>243</v>
      </c>
      <c r="D188" s="103" t="s">
        <v>244</v>
      </c>
      <c r="E188" s="200">
        <f>SUM(F188:G188)</f>
        <v>0</v>
      </c>
      <c r="F188" s="113">
        <v>0</v>
      </c>
      <c r="G188" s="86"/>
      <c r="H188" s="201">
        <f>SUM(I188:J188)</f>
        <v>0</v>
      </c>
      <c r="I188" s="114">
        <v>0</v>
      </c>
      <c r="J188" s="89"/>
      <c r="K188" s="202">
        <f>SUM(L188:M188)</f>
        <v>221.74</v>
      </c>
      <c r="L188" s="116">
        <v>221.74</v>
      </c>
      <c r="M188" s="91"/>
      <c r="N188" s="35" t="s">
        <v>251</v>
      </c>
      <c r="O188" s="49"/>
      <c r="P188" s="49"/>
      <c r="Q188" s="49"/>
      <c r="R188" s="49"/>
      <c r="S188" s="49"/>
      <c r="T188" s="49"/>
      <c r="U188" s="49"/>
    </row>
    <row r="189" spans="1:21" s="50" customFormat="1" ht="111" customHeight="1">
      <c r="A189" s="435"/>
      <c r="B189" s="458"/>
      <c r="C189" s="149" t="s">
        <v>204</v>
      </c>
      <c r="D189" s="401" t="s">
        <v>219</v>
      </c>
      <c r="E189" s="200">
        <f>SUM(F189:G189)</f>
        <v>0</v>
      </c>
      <c r="F189" s="113">
        <v>0</v>
      </c>
      <c r="G189" s="120"/>
      <c r="H189" s="201">
        <f>SUM(I189:J189)</f>
        <v>6120</v>
      </c>
      <c r="I189" s="114">
        <v>6120</v>
      </c>
      <c r="J189" s="121"/>
      <c r="K189" s="202">
        <f>SUM(L189:M189)</f>
        <v>6120.81</v>
      </c>
      <c r="L189" s="116">
        <v>6120.81</v>
      </c>
      <c r="M189" s="122"/>
      <c r="N189" s="35">
        <f t="shared" si="26"/>
        <v>1.0001323529411765</v>
      </c>
      <c r="O189" s="49"/>
      <c r="P189" s="49"/>
      <c r="Q189" s="49"/>
      <c r="R189" s="49"/>
      <c r="S189" s="49"/>
      <c r="T189" s="49"/>
      <c r="U189" s="49"/>
    </row>
    <row r="190" spans="1:21" s="80" customFormat="1" ht="37.5" customHeight="1">
      <c r="A190" s="110"/>
      <c r="B190" s="11" t="s">
        <v>215</v>
      </c>
      <c r="C190" s="155"/>
      <c r="D190" s="256" t="s">
        <v>214</v>
      </c>
      <c r="E190" s="381">
        <f>SUM(F190:G190)</f>
        <v>0</v>
      </c>
      <c r="F190" s="106">
        <f>SUM(F191:F191)</f>
        <v>0</v>
      </c>
      <c r="G190" s="377">
        <f>SUM(G191:G191)</f>
        <v>0</v>
      </c>
      <c r="H190" s="201">
        <f>SUM(I190:J190)</f>
        <v>1000</v>
      </c>
      <c r="I190" s="107">
        <f>SUM(I191:I191)</f>
        <v>1000</v>
      </c>
      <c r="J190" s="108">
        <f>SUM(J191:J191)</f>
        <v>0</v>
      </c>
      <c r="K190" s="202">
        <f>SUM(L190:M190)</f>
        <v>1000</v>
      </c>
      <c r="L190" s="109">
        <f>SUM(L191:L191)</f>
        <v>1000</v>
      </c>
      <c r="M190" s="109">
        <f>SUM(M191:M191)</f>
        <v>0</v>
      </c>
      <c r="N190" s="38">
        <f t="shared" si="26"/>
        <v>1</v>
      </c>
      <c r="O190" s="79"/>
      <c r="P190" s="79"/>
      <c r="Q190" s="79"/>
      <c r="R190" s="79"/>
      <c r="S190" s="79"/>
      <c r="T190" s="79"/>
      <c r="U190" s="79"/>
    </row>
    <row r="191" spans="1:21" s="50" customFormat="1" ht="42.75" customHeight="1" thickBot="1">
      <c r="A191" s="258"/>
      <c r="B191" s="130"/>
      <c r="C191" s="154" t="s">
        <v>73</v>
      </c>
      <c r="D191" s="95" t="s">
        <v>128</v>
      </c>
      <c r="E191" s="259">
        <f>SUM(F191:G191)</f>
        <v>0</v>
      </c>
      <c r="F191" s="260">
        <v>0</v>
      </c>
      <c r="G191" s="222"/>
      <c r="H191" s="261">
        <f>SUM(I191:J191)</f>
        <v>1000</v>
      </c>
      <c r="I191" s="98">
        <v>1000</v>
      </c>
      <c r="J191" s="225"/>
      <c r="K191" s="262">
        <f>SUM(L191:M191)</f>
        <v>1000</v>
      </c>
      <c r="L191" s="263">
        <v>1000</v>
      </c>
      <c r="M191" s="228"/>
      <c r="N191" s="35">
        <f t="shared" si="26"/>
        <v>1</v>
      </c>
      <c r="O191" s="49"/>
      <c r="P191" s="49"/>
      <c r="Q191" s="49"/>
      <c r="R191" s="49"/>
      <c r="S191" s="49"/>
      <c r="T191" s="49"/>
      <c r="U191" s="49"/>
    </row>
    <row r="192" spans="1:68" s="264" customFormat="1" ht="55.5" customHeight="1" thickBot="1">
      <c r="A192" s="466" t="s">
        <v>97</v>
      </c>
      <c r="B192" s="467"/>
      <c r="C192" s="467"/>
      <c r="D192" s="467"/>
      <c r="E192" s="409">
        <f>E5+E12+E16+E30+E39+E50+E53+E86+E97+E132+E155+E159+E162+E169+E182</f>
        <v>38972326</v>
      </c>
      <c r="F192" s="408">
        <f aca="true" t="shared" si="37" ref="F192:M192">F5+F12+F16+F30+F39+F50+F53+F86+F97+F132+F155+F159+F162+F169+F182</f>
        <v>36936326</v>
      </c>
      <c r="G192" s="374">
        <f t="shared" si="37"/>
        <v>2036000</v>
      </c>
      <c r="H192" s="411">
        <f>H5+H12+H16+H30+H39+H50+H53+H86+H97+H132+H155+H159+H162+H169+H182</f>
        <v>41091442.93</v>
      </c>
      <c r="I192" s="23">
        <f t="shared" si="37"/>
        <v>38641401.87</v>
      </c>
      <c r="J192" s="24">
        <f t="shared" si="37"/>
        <v>2450041.06</v>
      </c>
      <c r="K192" s="410">
        <f>K5+K12+K16+K30+K39+K50+K53+K86+K97+K132+K155+K159+K162+K169+K182</f>
        <v>39912640.85000002</v>
      </c>
      <c r="L192" s="14">
        <f t="shared" si="37"/>
        <v>38920826.34000001</v>
      </c>
      <c r="M192" s="14">
        <f t="shared" si="37"/>
        <v>991814.51</v>
      </c>
      <c r="N192" s="40">
        <f t="shared" si="26"/>
        <v>0.9713127114565411</v>
      </c>
      <c r="O192" s="79"/>
      <c r="P192" s="79"/>
      <c r="Q192" s="79"/>
      <c r="R192" s="79"/>
      <c r="S192" s="79"/>
      <c r="T192" s="79"/>
      <c r="U192" s="79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</row>
    <row r="193" spans="1:21" s="418" customFormat="1" ht="61.5" customHeight="1">
      <c r="A193" s="468" t="s">
        <v>252</v>
      </c>
      <c r="B193" s="469"/>
      <c r="C193" s="469"/>
      <c r="D193" s="470"/>
      <c r="E193" s="412">
        <f>F193+G193</f>
        <v>1564000</v>
      </c>
      <c r="F193" s="412">
        <v>1564000</v>
      </c>
      <c r="G193" s="412">
        <v>0</v>
      </c>
      <c r="H193" s="413">
        <f>I193+J193</f>
        <v>2231282.0100000002</v>
      </c>
      <c r="I193" s="413">
        <f>I93+I94+I131+I140+I142+I144+I149+I154+I161</f>
        <v>2208565.95</v>
      </c>
      <c r="J193" s="413">
        <f>J93+J94+J131+J140+J142+J144+J149+J154+J161</f>
        <v>22716.06</v>
      </c>
      <c r="K193" s="414">
        <f>L193+M193</f>
        <v>2174774.39</v>
      </c>
      <c r="L193" s="415">
        <f>L93+L94+L131+L140+L142+L144+L149+L154+L161</f>
        <v>2152058.33</v>
      </c>
      <c r="M193" s="415">
        <f>M93+M94+M131+M140+M142+M144+M149+M154+M161</f>
        <v>22716.06</v>
      </c>
      <c r="N193" s="416">
        <f t="shared" si="26"/>
        <v>0.9746748193429838</v>
      </c>
      <c r="O193" s="417"/>
      <c r="P193" s="417"/>
      <c r="Q193" s="417"/>
      <c r="R193" s="417"/>
      <c r="S193" s="417"/>
      <c r="T193" s="417"/>
      <c r="U193" s="417"/>
    </row>
    <row r="194" spans="1:21" s="50" customFormat="1" ht="27.75" customHeight="1">
      <c r="A194" s="265"/>
      <c r="B194" s="452"/>
      <c r="C194" s="453"/>
      <c r="D194" s="275"/>
      <c r="E194" s="276"/>
      <c r="F194" s="276"/>
      <c r="G194" s="276"/>
      <c r="H194" s="277"/>
      <c r="I194" s="278"/>
      <c r="J194" s="278"/>
      <c r="K194" s="279"/>
      <c r="L194" s="280"/>
      <c r="M194" s="280"/>
      <c r="N194" s="268"/>
      <c r="O194" s="49"/>
      <c r="P194" s="49"/>
      <c r="Q194" s="49"/>
      <c r="R194" s="49"/>
      <c r="S194" s="49"/>
      <c r="T194" s="49"/>
      <c r="U194" s="49"/>
    </row>
    <row r="195" spans="1:21" s="50" customFormat="1" ht="18.75">
      <c r="A195" s="265"/>
      <c r="B195" s="266"/>
      <c r="C195" s="267"/>
      <c r="D195" s="274"/>
      <c r="E195" s="276"/>
      <c r="F195" s="276"/>
      <c r="G195" s="276"/>
      <c r="H195" s="325"/>
      <c r="I195" s="325"/>
      <c r="J195" s="325"/>
      <c r="K195" s="339"/>
      <c r="L195" s="325"/>
      <c r="M195" s="325"/>
      <c r="N195" s="268"/>
      <c r="O195" s="49"/>
      <c r="P195" s="49"/>
      <c r="Q195" s="49"/>
      <c r="R195" s="49"/>
      <c r="S195" s="49"/>
      <c r="T195" s="49"/>
      <c r="U195" s="49"/>
    </row>
    <row r="196" spans="1:21" s="50" customFormat="1" ht="18">
      <c r="A196" s="265"/>
      <c r="B196" s="266"/>
      <c r="C196" s="267"/>
      <c r="D196" s="281"/>
      <c r="E196" s="276"/>
      <c r="F196" s="276"/>
      <c r="G196" s="276"/>
      <c r="H196" s="277"/>
      <c r="I196" s="278"/>
      <c r="J196" s="278"/>
      <c r="K196" s="279"/>
      <c r="L196" s="280"/>
      <c r="M196" s="280"/>
      <c r="N196" s="268"/>
      <c r="O196" s="49"/>
      <c r="P196" s="49"/>
      <c r="Q196" s="49"/>
      <c r="R196" s="49"/>
      <c r="S196" s="49"/>
      <c r="T196" s="49"/>
      <c r="U196" s="49"/>
    </row>
    <row r="197" spans="1:21" s="50" customFormat="1" ht="18">
      <c r="A197" s="265"/>
      <c r="B197" s="266"/>
      <c r="C197" s="267"/>
      <c r="D197" s="282"/>
      <c r="E197" s="275"/>
      <c r="F197" s="286"/>
      <c r="G197" s="275"/>
      <c r="H197" s="283"/>
      <c r="I197" s="286"/>
      <c r="J197" s="286"/>
      <c r="K197" s="286"/>
      <c r="L197" s="286"/>
      <c r="M197" s="286"/>
      <c r="N197" s="268"/>
      <c r="O197" s="49"/>
      <c r="P197" s="49"/>
      <c r="Q197" s="49"/>
      <c r="R197" s="49"/>
      <c r="S197" s="49"/>
      <c r="T197" s="49"/>
      <c r="U197" s="49"/>
    </row>
    <row r="198" spans="1:21" s="50" customFormat="1" ht="18">
      <c r="A198" s="265"/>
      <c r="B198" s="266"/>
      <c r="C198" s="267"/>
      <c r="D198" s="282"/>
      <c r="E198" s="276"/>
      <c r="F198" s="276"/>
      <c r="G198" s="276"/>
      <c r="H198" s="277"/>
      <c r="I198" s="278"/>
      <c r="J198" s="278"/>
      <c r="K198" s="279"/>
      <c r="L198" s="280"/>
      <c r="M198" s="280"/>
      <c r="N198" s="268"/>
      <c r="O198" s="49"/>
      <c r="P198" s="49"/>
      <c r="Q198" s="49"/>
      <c r="R198" s="49"/>
      <c r="S198" s="49"/>
      <c r="T198" s="49"/>
      <c r="U198" s="49"/>
    </row>
    <row r="199" spans="1:21" s="50" customFormat="1" ht="18">
      <c r="A199" s="265"/>
      <c r="B199" s="266"/>
      <c r="C199" s="267"/>
      <c r="D199" s="274"/>
      <c r="E199" s="276"/>
      <c r="F199" s="276"/>
      <c r="G199" s="276"/>
      <c r="H199" s="277"/>
      <c r="I199" s="278"/>
      <c r="J199" s="278"/>
      <c r="K199" s="279"/>
      <c r="L199" s="280"/>
      <c r="M199" s="280"/>
      <c r="N199" s="268"/>
      <c r="O199" s="49"/>
      <c r="P199" s="49"/>
      <c r="Q199" s="49"/>
      <c r="R199" s="49"/>
      <c r="S199" s="49"/>
      <c r="T199" s="49"/>
      <c r="U199" s="49"/>
    </row>
    <row r="200" spans="1:21" s="50" customFormat="1" ht="18">
      <c r="A200" s="265"/>
      <c r="B200" s="266"/>
      <c r="C200" s="267"/>
      <c r="D200" s="282"/>
      <c r="E200" s="276"/>
      <c r="F200" s="276"/>
      <c r="G200" s="276"/>
      <c r="H200" s="277"/>
      <c r="I200" s="278"/>
      <c r="J200" s="278"/>
      <c r="K200" s="279"/>
      <c r="L200" s="280"/>
      <c r="M200" s="280"/>
      <c r="N200" s="268"/>
      <c r="O200" s="49"/>
      <c r="P200" s="49"/>
      <c r="Q200" s="49"/>
      <c r="R200" s="49"/>
      <c r="S200" s="49"/>
      <c r="T200" s="49"/>
      <c r="U200" s="49"/>
    </row>
    <row r="201" spans="1:21" s="50" customFormat="1" ht="18">
      <c r="A201" s="265"/>
      <c r="B201" s="266"/>
      <c r="C201" s="267"/>
      <c r="D201" s="287"/>
      <c r="E201" s="276"/>
      <c r="F201" s="276"/>
      <c r="G201" s="276"/>
      <c r="H201" s="277"/>
      <c r="I201" s="278"/>
      <c r="J201" s="278"/>
      <c r="K201" s="279"/>
      <c r="L201" s="280"/>
      <c r="M201" s="280"/>
      <c r="N201" s="268"/>
      <c r="O201" s="49"/>
      <c r="P201" s="49"/>
      <c r="Q201" s="49"/>
      <c r="R201" s="49"/>
      <c r="S201" s="49"/>
      <c r="T201" s="49"/>
      <c r="U201" s="49"/>
    </row>
    <row r="202" spans="1:21" s="50" customFormat="1" ht="18">
      <c r="A202" s="265"/>
      <c r="B202" s="266"/>
      <c r="C202" s="267"/>
      <c r="D202" s="287"/>
      <c r="E202" s="276"/>
      <c r="F202" s="276"/>
      <c r="G202" s="276"/>
      <c r="H202" s="277"/>
      <c r="I202" s="278"/>
      <c r="J202" s="278"/>
      <c r="K202" s="279"/>
      <c r="L202" s="280"/>
      <c r="M202" s="280"/>
      <c r="N202" s="268"/>
      <c r="O202" s="49"/>
      <c r="P202" s="49"/>
      <c r="Q202" s="49"/>
      <c r="R202" s="49"/>
      <c r="S202" s="49"/>
      <c r="T202" s="49"/>
      <c r="U202" s="49"/>
    </row>
    <row r="203" spans="1:21" s="50" customFormat="1" ht="18">
      <c r="A203" s="265"/>
      <c r="B203" s="266"/>
      <c r="C203" s="267"/>
      <c r="D203" s="287"/>
      <c r="E203" s="276"/>
      <c r="F203" s="276"/>
      <c r="G203" s="276"/>
      <c r="H203" s="277"/>
      <c r="I203" s="278"/>
      <c r="J203" s="278"/>
      <c r="K203" s="279"/>
      <c r="L203" s="280"/>
      <c r="M203" s="280"/>
      <c r="N203" s="268"/>
      <c r="O203" s="49"/>
      <c r="P203" s="49"/>
      <c r="Q203" s="49"/>
      <c r="R203" s="49"/>
      <c r="S203" s="49"/>
      <c r="T203" s="49"/>
      <c r="U203" s="49"/>
    </row>
    <row r="204" spans="1:21" s="50" customFormat="1" ht="18">
      <c r="A204" s="265"/>
      <c r="B204" s="266"/>
      <c r="C204" s="267"/>
      <c r="D204" s="287"/>
      <c r="E204" s="276"/>
      <c r="F204" s="276"/>
      <c r="G204" s="276"/>
      <c r="H204" s="277"/>
      <c r="I204" s="278"/>
      <c r="J204" s="278"/>
      <c r="K204" s="279"/>
      <c r="L204" s="280"/>
      <c r="M204" s="280"/>
      <c r="N204" s="268"/>
      <c r="O204" s="49"/>
      <c r="P204" s="49"/>
      <c r="Q204" s="49"/>
      <c r="R204" s="49"/>
      <c r="S204" s="49"/>
      <c r="T204" s="49"/>
      <c r="U204" s="49"/>
    </row>
    <row r="205" spans="1:21" s="50" customFormat="1" ht="18">
      <c r="A205" s="265"/>
      <c r="B205" s="266"/>
      <c r="C205" s="267"/>
      <c r="D205" s="287"/>
      <c r="E205" s="276"/>
      <c r="F205" s="276"/>
      <c r="G205" s="276"/>
      <c r="H205" s="277"/>
      <c r="I205" s="278"/>
      <c r="J205" s="278"/>
      <c r="K205" s="279"/>
      <c r="L205" s="280"/>
      <c r="M205" s="280"/>
      <c r="N205" s="268"/>
      <c r="O205" s="49"/>
      <c r="P205" s="49"/>
      <c r="Q205" s="49"/>
      <c r="R205" s="49"/>
      <c r="S205" s="49"/>
      <c r="T205" s="49"/>
      <c r="U205" s="49"/>
    </row>
    <row r="206" spans="1:21" s="50" customFormat="1" ht="18">
      <c r="A206" s="265"/>
      <c r="B206" s="266"/>
      <c r="C206" s="267"/>
      <c r="D206" s="287"/>
      <c r="E206" s="276"/>
      <c r="F206" s="276"/>
      <c r="G206" s="276"/>
      <c r="H206" s="277"/>
      <c r="I206" s="278"/>
      <c r="J206" s="278"/>
      <c r="K206" s="279"/>
      <c r="L206" s="280"/>
      <c r="M206" s="280"/>
      <c r="N206" s="268"/>
      <c r="O206" s="49"/>
      <c r="P206" s="49"/>
      <c r="Q206" s="49"/>
      <c r="R206" s="49"/>
      <c r="S206" s="49"/>
      <c r="T206" s="49"/>
      <c r="U206" s="49"/>
    </row>
    <row r="207" spans="1:21" s="50" customFormat="1" ht="18">
      <c r="A207" s="265"/>
      <c r="B207" s="266"/>
      <c r="C207" s="267"/>
      <c r="D207" s="287"/>
      <c r="E207" s="276"/>
      <c r="F207" s="276"/>
      <c r="G207" s="276"/>
      <c r="H207" s="277"/>
      <c r="I207" s="278"/>
      <c r="J207" s="278"/>
      <c r="K207" s="279"/>
      <c r="L207" s="280"/>
      <c r="M207" s="280"/>
      <c r="N207" s="268"/>
      <c r="O207" s="49"/>
      <c r="P207" s="49"/>
      <c r="Q207" s="49"/>
      <c r="R207" s="49"/>
      <c r="S207" s="49"/>
      <c r="T207" s="49"/>
      <c r="U207" s="49"/>
    </row>
    <row r="208" spans="1:21" s="50" customFormat="1" ht="18">
      <c r="A208" s="265"/>
      <c r="B208" s="266"/>
      <c r="C208" s="267"/>
      <c r="D208" s="287"/>
      <c r="E208" s="276"/>
      <c r="F208" s="276"/>
      <c r="G208" s="276"/>
      <c r="H208" s="277"/>
      <c r="I208" s="278"/>
      <c r="J208" s="278"/>
      <c r="K208" s="279"/>
      <c r="L208" s="280"/>
      <c r="M208" s="280"/>
      <c r="N208" s="268"/>
      <c r="O208" s="49"/>
      <c r="P208" s="49"/>
      <c r="Q208" s="49"/>
      <c r="R208" s="49"/>
      <c r="S208" s="49"/>
      <c r="T208" s="49"/>
      <c r="U208" s="49"/>
    </row>
    <row r="209" spans="1:21" s="50" customFormat="1" ht="18">
      <c r="A209" s="265"/>
      <c r="B209" s="266"/>
      <c r="C209" s="267"/>
      <c r="D209" s="287"/>
      <c r="E209" s="276"/>
      <c r="F209" s="276"/>
      <c r="G209" s="276"/>
      <c r="H209" s="277"/>
      <c r="I209" s="278"/>
      <c r="J209" s="278"/>
      <c r="K209" s="279"/>
      <c r="L209" s="280"/>
      <c r="M209" s="280"/>
      <c r="N209" s="268"/>
      <c r="O209" s="49"/>
      <c r="P209" s="49"/>
      <c r="Q209" s="49"/>
      <c r="R209" s="49"/>
      <c r="S209" s="49"/>
      <c r="T209" s="49"/>
      <c r="U209" s="49"/>
    </row>
    <row r="210" spans="1:21" s="50" customFormat="1" ht="18">
      <c r="A210" s="265"/>
      <c r="B210" s="266"/>
      <c r="C210" s="267"/>
      <c r="D210" s="287"/>
      <c r="E210" s="276"/>
      <c r="F210" s="276"/>
      <c r="G210" s="276"/>
      <c r="H210" s="277"/>
      <c r="I210" s="278"/>
      <c r="J210" s="278"/>
      <c r="K210" s="279"/>
      <c r="L210" s="280"/>
      <c r="M210" s="280"/>
      <c r="N210" s="268"/>
      <c r="O210" s="49"/>
      <c r="P210" s="49"/>
      <c r="Q210" s="49"/>
      <c r="R210" s="49"/>
      <c r="S210" s="49"/>
      <c r="T210" s="49"/>
      <c r="U210" s="49"/>
    </row>
    <row r="211" spans="1:21" s="50" customFormat="1" ht="18">
      <c r="A211" s="265"/>
      <c r="B211" s="266"/>
      <c r="C211" s="267"/>
      <c r="D211" s="287"/>
      <c r="E211" s="276"/>
      <c r="F211" s="276"/>
      <c r="G211" s="276"/>
      <c r="H211" s="277"/>
      <c r="I211" s="278"/>
      <c r="J211" s="278"/>
      <c r="K211" s="279"/>
      <c r="L211" s="280"/>
      <c r="M211" s="280"/>
      <c r="N211" s="268"/>
      <c r="O211" s="49"/>
      <c r="P211" s="49"/>
      <c r="Q211" s="49"/>
      <c r="R211" s="49"/>
      <c r="S211" s="49"/>
      <c r="T211" s="49"/>
      <c r="U211" s="49"/>
    </row>
    <row r="212" spans="1:21" s="50" customFormat="1" ht="18">
      <c r="A212" s="265"/>
      <c r="B212" s="266"/>
      <c r="C212" s="267"/>
      <c r="D212" s="287"/>
      <c r="E212" s="276"/>
      <c r="F212" s="276"/>
      <c r="G212" s="276"/>
      <c r="H212" s="277"/>
      <c r="I212" s="278"/>
      <c r="J212" s="278"/>
      <c r="K212" s="279"/>
      <c r="L212" s="280"/>
      <c r="M212" s="280"/>
      <c r="N212" s="268"/>
      <c r="O212" s="49"/>
      <c r="P212" s="49"/>
      <c r="Q212" s="49"/>
      <c r="R212" s="49"/>
      <c r="S212" s="49"/>
      <c r="T212" s="49"/>
      <c r="U212" s="49"/>
    </row>
    <row r="213" spans="1:21" s="50" customFormat="1" ht="18">
      <c r="A213" s="265"/>
      <c r="B213" s="266"/>
      <c r="C213" s="267"/>
      <c r="D213" s="287"/>
      <c r="E213" s="276"/>
      <c r="F213" s="276"/>
      <c r="G213" s="276"/>
      <c r="H213" s="277"/>
      <c r="I213" s="278"/>
      <c r="J213" s="278"/>
      <c r="K213" s="279"/>
      <c r="L213" s="280"/>
      <c r="M213" s="280"/>
      <c r="N213" s="268"/>
      <c r="O213" s="49"/>
      <c r="P213" s="49"/>
      <c r="Q213" s="49"/>
      <c r="R213" s="49"/>
      <c r="S213" s="49"/>
      <c r="T213" s="49"/>
      <c r="U213" s="49"/>
    </row>
    <row r="214" spans="1:21" s="50" customFormat="1" ht="18">
      <c r="A214" s="265"/>
      <c r="B214" s="266"/>
      <c r="C214" s="267"/>
      <c r="D214" s="287"/>
      <c r="E214" s="276"/>
      <c r="F214" s="276"/>
      <c r="G214" s="276"/>
      <c r="H214" s="277"/>
      <c r="I214" s="278"/>
      <c r="J214" s="278"/>
      <c r="K214" s="279"/>
      <c r="L214" s="280"/>
      <c r="M214" s="280"/>
      <c r="N214" s="268"/>
      <c r="O214" s="49"/>
      <c r="P214" s="49"/>
      <c r="Q214" s="49"/>
      <c r="R214" s="49"/>
      <c r="S214" s="49"/>
      <c r="T214" s="49"/>
      <c r="U214" s="49"/>
    </row>
    <row r="215" spans="1:21" s="50" customFormat="1" ht="18">
      <c r="A215" s="265"/>
      <c r="B215" s="266"/>
      <c r="C215" s="267"/>
      <c r="D215" s="287"/>
      <c r="E215" s="276"/>
      <c r="F215" s="276"/>
      <c r="G215" s="276"/>
      <c r="H215" s="277"/>
      <c r="I215" s="278"/>
      <c r="J215" s="278"/>
      <c r="K215" s="279"/>
      <c r="L215" s="280"/>
      <c r="M215" s="280"/>
      <c r="N215" s="268"/>
      <c r="O215" s="49"/>
      <c r="P215" s="49"/>
      <c r="Q215" s="49"/>
      <c r="R215" s="49"/>
      <c r="S215" s="49"/>
      <c r="T215" s="49"/>
      <c r="U215" s="49"/>
    </row>
    <row r="216" spans="1:21" s="50" customFormat="1" ht="18">
      <c r="A216" s="265"/>
      <c r="B216" s="266"/>
      <c r="C216" s="267"/>
      <c r="D216" s="287"/>
      <c r="E216" s="276"/>
      <c r="F216" s="276"/>
      <c r="G216" s="276"/>
      <c r="H216" s="277"/>
      <c r="I216" s="278"/>
      <c r="J216" s="278"/>
      <c r="K216" s="279"/>
      <c r="L216" s="280"/>
      <c r="M216" s="280"/>
      <c r="N216" s="268"/>
      <c r="O216" s="49"/>
      <c r="P216" s="49"/>
      <c r="Q216" s="49"/>
      <c r="R216" s="49"/>
      <c r="S216" s="49"/>
      <c r="T216" s="49"/>
      <c r="U216" s="49"/>
    </row>
    <row r="217" spans="1:21" s="50" customFormat="1" ht="18">
      <c r="A217" s="265"/>
      <c r="B217" s="266"/>
      <c r="C217" s="267"/>
      <c r="D217" s="287"/>
      <c r="E217" s="276"/>
      <c r="F217" s="276"/>
      <c r="G217" s="276"/>
      <c r="H217" s="277"/>
      <c r="I217" s="278"/>
      <c r="J217" s="278"/>
      <c r="K217" s="279"/>
      <c r="L217" s="280"/>
      <c r="M217" s="280"/>
      <c r="N217" s="268"/>
      <c r="O217" s="49"/>
      <c r="P217" s="49"/>
      <c r="Q217" s="49"/>
      <c r="R217" s="49"/>
      <c r="S217" s="49"/>
      <c r="T217" s="49"/>
      <c r="U217" s="49"/>
    </row>
    <row r="218" spans="1:21" s="50" customFormat="1" ht="18">
      <c r="A218" s="265"/>
      <c r="B218" s="266"/>
      <c r="C218" s="267"/>
      <c r="D218" s="287"/>
      <c r="E218" s="276"/>
      <c r="F218" s="276"/>
      <c r="G218" s="276"/>
      <c r="H218" s="277"/>
      <c r="I218" s="278"/>
      <c r="J218" s="278"/>
      <c r="K218" s="279"/>
      <c r="L218" s="280"/>
      <c r="M218" s="280"/>
      <c r="N218" s="268"/>
      <c r="O218" s="49"/>
      <c r="P218" s="49"/>
      <c r="Q218" s="49"/>
      <c r="R218" s="49"/>
      <c r="S218" s="49"/>
      <c r="T218" s="49"/>
      <c r="U218" s="49"/>
    </row>
    <row r="219" spans="1:21" s="50" customFormat="1" ht="18">
      <c r="A219" s="265"/>
      <c r="B219" s="266"/>
      <c r="C219" s="267"/>
      <c r="D219" s="287"/>
      <c r="E219" s="276"/>
      <c r="F219" s="276"/>
      <c r="G219" s="276"/>
      <c r="H219" s="277"/>
      <c r="I219" s="278"/>
      <c r="J219" s="278"/>
      <c r="K219" s="279"/>
      <c r="L219" s="280"/>
      <c r="M219" s="280"/>
      <c r="N219" s="268"/>
      <c r="O219" s="49"/>
      <c r="P219" s="49"/>
      <c r="Q219" s="49"/>
      <c r="R219" s="49"/>
      <c r="S219" s="49"/>
      <c r="T219" s="49"/>
      <c r="U219" s="49"/>
    </row>
    <row r="220" spans="1:21" s="50" customFormat="1" ht="18">
      <c r="A220" s="265"/>
      <c r="B220" s="266"/>
      <c r="C220" s="267"/>
      <c r="D220" s="287"/>
      <c r="E220" s="276"/>
      <c r="F220" s="276"/>
      <c r="G220" s="276"/>
      <c r="H220" s="277"/>
      <c r="I220" s="278"/>
      <c r="J220" s="278"/>
      <c r="K220" s="279"/>
      <c r="L220" s="280"/>
      <c r="M220" s="280"/>
      <c r="N220" s="268"/>
      <c r="O220" s="49"/>
      <c r="P220" s="49"/>
      <c r="Q220" s="49"/>
      <c r="R220" s="49"/>
      <c r="S220" s="49"/>
      <c r="T220" s="49"/>
      <c r="U220" s="49"/>
    </row>
    <row r="221" spans="1:21" s="50" customFormat="1" ht="18">
      <c r="A221" s="265"/>
      <c r="B221" s="266"/>
      <c r="C221" s="267"/>
      <c r="D221" s="287"/>
      <c r="E221" s="276"/>
      <c r="F221" s="276"/>
      <c r="G221" s="276"/>
      <c r="H221" s="277"/>
      <c r="I221" s="278"/>
      <c r="J221" s="278"/>
      <c r="K221" s="279"/>
      <c r="L221" s="280"/>
      <c r="M221" s="280"/>
      <c r="N221" s="268"/>
      <c r="O221" s="49"/>
      <c r="P221" s="49"/>
      <c r="Q221" s="49"/>
      <c r="R221" s="49"/>
      <c r="S221" s="49"/>
      <c r="T221" s="49"/>
      <c r="U221" s="49"/>
    </row>
    <row r="222" spans="1:21" s="50" customFormat="1" ht="18">
      <c r="A222" s="265"/>
      <c r="B222" s="266"/>
      <c r="C222" s="267"/>
      <c r="D222" s="287"/>
      <c r="E222" s="276"/>
      <c r="F222" s="276"/>
      <c r="G222" s="276"/>
      <c r="H222" s="277"/>
      <c r="I222" s="278"/>
      <c r="J222" s="278"/>
      <c r="K222" s="279"/>
      <c r="L222" s="280"/>
      <c r="M222" s="280"/>
      <c r="N222" s="268"/>
      <c r="O222" s="49"/>
      <c r="P222" s="49"/>
      <c r="Q222" s="49"/>
      <c r="R222" s="49"/>
      <c r="S222" s="49"/>
      <c r="T222" s="49"/>
      <c r="U222" s="49"/>
    </row>
    <row r="223" spans="1:21" s="50" customFormat="1" ht="18">
      <c r="A223" s="265"/>
      <c r="B223" s="266"/>
      <c r="C223" s="267"/>
      <c r="D223" s="287"/>
      <c r="E223" s="276"/>
      <c r="F223" s="276"/>
      <c r="G223" s="276"/>
      <c r="H223" s="277"/>
      <c r="I223" s="278"/>
      <c r="J223" s="278"/>
      <c r="K223" s="279"/>
      <c r="L223" s="280"/>
      <c r="M223" s="280"/>
      <c r="N223" s="268"/>
      <c r="O223" s="49"/>
      <c r="P223" s="49"/>
      <c r="Q223" s="49"/>
      <c r="R223" s="49"/>
      <c r="S223" s="49"/>
      <c r="T223" s="49"/>
      <c r="U223" s="49"/>
    </row>
    <row r="224" spans="1:21" s="50" customFormat="1" ht="18">
      <c r="A224" s="265"/>
      <c r="B224" s="266"/>
      <c r="C224" s="267"/>
      <c r="D224" s="287"/>
      <c r="E224" s="276"/>
      <c r="F224" s="276"/>
      <c r="G224" s="276"/>
      <c r="H224" s="277"/>
      <c r="I224" s="278"/>
      <c r="J224" s="278"/>
      <c r="K224" s="279"/>
      <c r="L224" s="280"/>
      <c r="M224" s="280"/>
      <c r="N224" s="268"/>
      <c r="O224" s="49"/>
      <c r="P224" s="49"/>
      <c r="Q224" s="49"/>
      <c r="R224" s="49"/>
      <c r="S224" s="49"/>
      <c r="T224" s="49"/>
      <c r="U224" s="49"/>
    </row>
    <row r="225" spans="1:21" s="50" customFormat="1" ht="18">
      <c r="A225" s="265"/>
      <c r="B225" s="266"/>
      <c r="C225" s="267"/>
      <c r="D225" s="287"/>
      <c r="E225" s="276"/>
      <c r="F225" s="276"/>
      <c r="G225" s="276"/>
      <c r="H225" s="277"/>
      <c r="I225" s="278"/>
      <c r="J225" s="278"/>
      <c r="K225" s="279"/>
      <c r="L225" s="280"/>
      <c r="M225" s="280"/>
      <c r="N225" s="268"/>
      <c r="O225" s="49"/>
      <c r="P225" s="49"/>
      <c r="Q225" s="49"/>
      <c r="R225" s="49"/>
      <c r="S225" s="49"/>
      <c r="T225" s="49"/>
      <c r="U225" s="49"/>
    </row>
    <row r="226" spans="8:10" ht="18">
      <c r="H226" s="291"/>
      <c r="I226" s="292"/>
      <c r="J226" s="292"/>
    </row>
    <row r="227" spans="8:10" ht="18">
      <c r="H227" s="291"/>
      <c r="I227" s="292"/>
      <c r="J227" s="292"/>
    </row>
    <row r="228" spans="8:10" ht="18">
      <c r="H228" s="291"/>
      <c r="I228" s="292"/>
      <c r="J228" s="292"/>
    </row>
    <row r="229" spans="8:10" ht="18">
      <c r="H229" s="291"/>
      <c r="I229" s="292"/>
      <c r="J229" s="292"/>
    </row>
    <row r="230" spans="8:10" ht="18">
      <c r="H230" s="291"/>
      <c r="I230" s="292"/>
      <c r="J230" s="292"/>
    </row>
    <row r="231" spans="8:10" ht="18">
      <c r="H231" s="291"/>
      <c r="I231" s="292"/>
      <c r="J231" s="292"/>
    </row>
  </sheetData>
  <mergeCells count="41">
    <mergeCell ref="B82:B83"/>
    <mergeCell ref="B58:B64"/>
    <mergeCell ref="A54:A83"/>
    <mergeCell ref="A193:D193"/>
    <mergeCell ref="A165:A166"/>
    <mergeCell ref="A98:A114"/>
    <mergeCell ref="A136:A154"/>
    <mergeCell ref="B99:B104"/>
    <mergeCell ref="A87:A96"/>
    <mergeCell ref="A167:A168"/>
    <mergeCell ref="K2:K3"/>
    <mergeCell ref="A6:A7"/>
    <mergeCell ref="A51:A52"/>
    <mergeCell ref="A34:A38"/>
    <mergeCell ref="A13:A15"/>
    <mergeCell ref="B35:B38"/>
    <mergeCell ref="H2:H3"/>
    <mergeCell ref="I2:J2"/>
    <mergeCell ref="A2:A3"/>
    <mergeCell ref="C2:C3"/>
    <mergeCell ref="B2:B3"/>
    <mergeCell ref="F2:G2"/>
    <mergeCell ref="E2:E3"/>
    <mergeCell ref="D2:D3"/>
    <mergeCell ref="B194:C194"/>
    <mergeCell ref="A192:D192"/>
    <mergeCell ref="A172:A176"/>
    <mergeCell ref="B184:B186"/>
    <mergeCell ref="A187:A189"/>
    <mergeCell ref="B188:B189"/>
    <mergeCell ref="A183:A186"/>
    <mergeCell ref="D1:F1"/>
    <mergeCell ref="L1:N1"/>
    <mergeCell ref="B151:B152"/>
    <mergeCell ref="A163:A164"/>
    <mergeCell ref="A8:A9"/>
    <mergeCell ref="A22:A28"/>
    <mergeCell ref="B23:B28"/>
    <mergeCell ref="B66:B74"/>
    <mergeCell ref="B76:B78"/>
    <mergeCell ref="L2:M2"/>
  </mergeCells>
  <printOptions horizontalCentered="1"/>
  <pageMargins left="0" right="0" top="0.5905511811023623" bottom="0.5905511811023623" header="0" footer="0"/>
  <pageSetup firstPageNumber="20" useFirstPageNumber="1" fitToHeight="0" horizontalDpi="300" verticalDpi="300" orientation="landscape" paperSize="9" scale="52" r:id="rId1"/>
  <headerFooter alignWithMargins="0">
    <oddFooter>&amp;R&amp;P</oddFooter>
  </headerFooter>
  <rowBreaks count="11" manualBreakCount="11">
    <brk id="19" max="13" man="1"/>
    <brk id="33" max="13" man="1"/>
    <brk id="50" max="13" man="1"/>
    <brk id="66" max="13" man="1"/>
    <brk id="87" max="13" man="1"/>
    <brk id="105" max="13" man="1"/>
    <brk id="118" max="13" man="1"/>
    <brk id="135" max="13" man="1"/>
    <brk id="149" max="13" man="1"/>
    <brk id="164" max="13" man="1"/>
    <brk id="1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Mlodawska</cp:lastModifiedBy>
  <cp:lastPrinted>2012-03-26T12:16:22Z</cp:lastPrinted>
  <dcterms:created xsi:type="dcterms:W3CDTF">2002-10-14T06:46:41Z</dcterms:created>
  <dcterms:modified xsi:type="dcterms:W3CDTF">2012-03-30T10:26:35Z</dcterms:modified>
  <cp:category/>
  <cp:version/>
  <cp:contentType/>
  <cp:contentStatus/>
</cp:coreProperties>
</file>