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1"/>
  </bookViews>
  <sheets>
    <sheet name="zał.2.doch.ogół.2013" sheetId="1" r:id="rId1"/>
    <sheet name="zał. 3 doch.wg źród" sheetId="2" r:id="rId2"/>
  </sheets>
  <definedNames>
    <definedName name="_xlnm.Print_Area" localSheetId="1">'zał. 3 doch.wg źród'!$A$1:$I$54</definedName>
    <definedName name="_xlnm.Print_Area" localSheetId="0">'zał.2.doch.ogół.2013'!$A$1:$N$216</definedName>
    <definedName name="_xlnm.Print_Titles" localSheetId="1">'zał. 3 doch.wg źród'!$2:$3</definedName>
    <definedName name="_xlnm.Print_Titles" localSheetId="0">'zał.2.doch.ogół.2013'!$3:$5</definedName>
  </definedNames>
  <calcPr fullCalcOnLoad="1"/>
</workbook>
</file>

<file path=xl/comments2.xml><?xml version="1.0" encoding="utf-8"?>
<comments xmlns="http://schemas.openxmlformats.org/spreadsheetml/2006/main">
  <authors>
    <author>Mlodawska</author>
  </authors>
  <commentList>
    <comment ref="B33" authorId="0">
      <text>
        <r>
          <rPr>
            <b/>
            <sz val="8"/>
            <rFont val="Tahoma"/>
            <family val="2"/>
          </rPr>
          <t>Mlodawska: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<sst xmlns="http://schemas.openxmlformats.org/spreadsheetml/2006/main" count="594" uniqueCount="310">
  <si>
    <t>85295</t>
  </si>
  <si>
    <t>Dział</t>
  </si>
  <si>
    <t>Pozostała działalność</t>
  </si>
  <si>
    <t>Cmentarze</t>
  </si>
  <si>
    <t>Gimnazja</t>
  </si>
  <si>
    <t>Instytucje kultury fizycznej</t>
  </si>
  <si>
    <t>Gospodarka gruntami i nieruchomościami</t>
  </si>
  <si>
    <t xml:space="preserve">Przedszkola </t>
  </si>
  <si>
    <t>Działalność usługowa</t>
  </si>
  <si>
    <t>Gospodarka mieszkaniowa</t>
  </si>
  <si>
    <t>Administracja publiczna</t>
  </si>
  <si>
    <t>Oświata i wychowanie</t>
  </si>
  <si>
    <t>Kultura i ochrona dziedzictwa narodowego</t>
  </si>
  <si>
    <t>Biblioteki</t>
  </si>
  <si>
    <t>Pomoc społeczna</t>
  </si>
  <si>
    <t>Rozdział</t>
  </si>
  <si>
    <t>01095</t>
  </si>
  <si>
    <t>70005</t>
  </si>
  <si>
    <t>71035</t>
  </si>
  <si>
    <t>75801</t>
  </si>
  <si>
    <t>75011</t>
  </si>
  <si>
    <t>75101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</si>
  <si>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</si>
  <si>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</si>
  <si>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</si>
  <si>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</si>
  <si>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</si>
  <si>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75618</t>
  </si>
  <si>
    <t>75621</t>
  </si>
  <si>
    <t>Udziały gmin w podatkach stanowiących dochód budżetu państwa</t>
  </si>
  <si>
    <t>75807</t>
  </si>
  <si>
    <t>75831</t>
  </si>
  <si>
    <t>Część równoważąca subwencji ogólnej dla gmin</t>
  </si>
  <si>
    <t>Szkoły podstawowe</t>
  </si>
  <si>
    <t>80101</t>
  </si>
  <si>
    <t>80104</t>
  </si>
  <si>
    <t>80110</t>
  </si>
  <si>
    <t>85212</t>
  </si>
  <si>
    <t>85213</t>
  </si>
  <si>
    <t>85214</t>
  </si>
  <si>
    <t>85219</t>
  </si>
  <si>
    <t>85228</t>
  </si>
  <si>
    <t>Usługi opiekuńcze i specjalistyczne usługi opiekuńcze</t>
  </si>
  <si>
    <t>92109</t>
  </si>
  <si>
    <t>Domy i ośrodki kultury, świetlice i kluby</t>
  </si>
  <si>
    <t>92116</t>
  </si>
  <si>
    <t>92604</t>
  </si>
  <si>
    <t>758</t>
  </si>
  <si>
    <t>756</t>
  </si>
  <si>
    <t>2010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</si>
  <si>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</si>
  <si>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</si>
  <si>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</si>
  <si>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</si>
  <si>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</si>
  <si>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</si>
  <si>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</si>
  <si>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</si>
  <si>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</si>
  <si>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</si>
  <si>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</si>
  <si>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0490</t>
  </si>
  <si>
    <t>0690</t>
  </si>
  <si>
    <t>0010</t>
  </si>
  <si>
    <t>0020</t>
  </si>
  <si>
    <t>2920</t>
  </si>
  <si>
    <t>0920</t>
  </si>
  <si>
    <t>801</t>
  </si>
  <si>
    <t>0750</t>
  </si>
  <si>
    <t>0970</t>
  </si>
  <si>
    <t>0830</t>
  </si>
  <si>
    <t>2310</t>
  </si>
  <si>
    <t>2320</t>
  </si>
  <si>
    <t>852</t>
  </si>
  <si>
    <t>2030</t>
  </si>
  <si>
    <t xml:space="preserve">2360 </t>
  </si>
  <si>
    <t>921</t>
  </si>
  <si>
    <t>926</t>
  </si>
  <si>
    <t>010</t>
  </si>
  <si>
    <t>700</t>
  </si>
  <si>
    <t>0470</t>
  </si>
  <si>
    <t>0770</t>
  </si>
  <si>
    <t>710</t>
  </si>
  <si>
    <t>750</t>
  </si>
  <si>
    <t>0760</t>
  </si>
  <si>
    <t>751</t>
  </si>
  <si>
    <t>80148</t>
  </si>
  <si>
    <t>Źródła dochodów</t>
  </si>
  <si>
    <t>754</t>
  </si>
  <si>
    <t>75416</t>
  </si>
  <si>
    <t>0570</t>
  </si>
  <si>
    <t>Bezpieczeństwo publiczne i ochrona przeciwpożarowa</t>
  </si>
  <si>
    <t>70004</t>
  </si>
  <si>
    <t>Różne jednostki obsługi gospodarki mieszkaniowej</t>
  </si>
  <si>
    <t>2680</t>
  </si>
  <si>
    <t>80113</t>
  </si>
  <si>
    <t>Dowożenie uczniów do szkół</t>
  </si>
  <si>
    <t>Składki na ubezpieczenia zdrowotne opłacane za osoby pobierające niektóre świadczenia z pomocy społecznej, niektóre świadczenia rodzinne oraz za osoby uczestniczące w zajęciach centrum integracji społecznej</t>
  </si>
  <si>
    <t>900</t>
  </si>
  <si>
    <t>Gospodarka komunalna i ochrona środowiska</t>
  </si>
  <si>
    <t>Dochody majątkowe</t>
  </si>
  <si>
    <t>0980</t>
  </si>
  <si>
    <t>2360</t>
  </si>
  <si>
    <t>85216</t>
  </si>
  <si>
    <t>Zasiłki stałe</t>
  </si>
  <si>
    <t>z tego:</t>
  </si>
  <si>
    <t>90019</t>
  </si>
  <si>
    <t>Wpływy i wydatki zwiazane z gromadzeniem środków z opłat i kar za korzystanie ze środowiska</t>
  </si>
  <si>
    <t>851</t>
  </si>
  <si>
    <t>Ochrona zdrowia</t>
  </si>
  <si>
    <t>85195</t>
  </si>
  <si>
    <t>853</t>
  </si>
  <si>
    <t>85395</t>
  </si>
  <si>
    <t>Pozostałe zadania w zakresie polityki społecznej</t>
  </si>
  <si>
    <t>2327</t>
  </si>
  <si>
    <t>2329</t>
  </si>
  <si>
    <t>80132</t>
  </si>
  <si>
    <t>Szkoły artystyczne</t>
  </si>
  <si>
    <t>Różne rozliczenia</t>
  </si>
  <si>
    <t>Stołówki szkolne i przedszkolne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</si>
  <si>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</si>
  <si>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</si>
  <si>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Wpływy z różnych dochodów</t>
  </si>
  <si>
    <t>Wpływy z innych lokalnych opłat pobieranych przez jednostki samorządu terytorialnego na podstawie odrębnych ustaw</t>
  </si>
  <si>
    <t>Wpływy z tytułu przekształcenia prawa użytkowania wieczystego przysługującego osobom fizycznym w prawo własności</t>
  </si>
  <si>
    <t>Wpływy z usług</t>
  </si>
  <si>
    <t>Wpływy z różnych opłat</t>
  </si>
  <si>
    <t>Dotacje celowe otrzymane z gminy na zadania bieżące realizowane na podstawie porozumień (umów) między jednostkami samorządu terytorialnego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</si>
  <si>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</si>
  <si>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</si>
  <si>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</si>
  <si>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</si>
  <si>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</si>
  <si>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</si>
  <si>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 xml:space="preserve">Rekompensaty utraconych dochodów w podatkach i opłatach lokalnych 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</si>
  <si>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</si>
  <si>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</si>
  <si>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</si>
  <si>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</si>
  <si>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</si>
  <si>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</si>
  <si>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Wpływy z tytułu zwrotów wypłaconych świadczeń z funduszu alimentacyjnego</t>
  </si>
  <si>
    <t>Dochody  jednostek samorzadu terytorialnego związane z realizacją zadań z zakresu administracji rządowej oraz innych zadań zleconych ustawami</t>
  </si>
  <si>
    <t>Dochody                bieżące</t>
  </si>
  <si>
    <t>Świadczenia rodzinne, świadczenie z funduszu alimentacyjnego oraz składki na ubezpieczenia emerytalne i rentowe z ubezpieczenia społecznego</t>
  </si>
  <si>
    <t xml:space="preserve">Urzędy naczelnych organów władzy państwowej, kontroli i ochrony prawa </t>
  </si>
  <si>
    <t>Straż  gminna (miejska)</t>
  </si>
  <si>
    <t xml:space="preserve">Urzędy naczelnych organów władzy państwowej, kontroli i ochrony prawa oraz sądownictwa </t>
  </si>
  <si>
    <t xml:space="preserve">Dochody od osób prawnych, od osób fizycznych i od innych jednostek nieposiadających osobowości prawnej oraz wydatki związane z ich poborem </t>
  </si>
  <si>
    <t>Wpływy z podatku rolnego, podatku leśnego, podatku od spadków i darowizn, podatku od czynności cywilnoprawnych oraz podatków i opłat lokalnych od osób fizycznych</t>
  </si>
  <si>
    <t>Wpływy  z innych opłat stanowiących dochody jednostek samorządu terytorialnego na podstawie ustaw</t>
  </si>
  <si>
    <t>Część oświatowa subwencji ogólnej dla jednostek samorządu terytorialnego</t>
  </si>
  <si>
    <t>Zasiłki i pomoc w naturze oraz składki na ubezpieczenia emerytalne i rentowe</t>
  </si>
  <si>
    <t>Ośrodki pomocy społecznej</t>
  </si>
  <si>
    <t>Dochody jednostek samorządu terytorialnego związane z realizacją zadań z zakresu administracji rządowej oraz innych zadań zleconych ustawami</t>
  </si>
  <si>
    <t>Dotacje celowe otrzymane z budżetu państwa na realizację własnych zadań bieżących gmin (związków gmin)</t>
  </si>
  <si>
    <t>Urzędy wojewódzkie</t>
  </si>
  <si>
    <t>Wpłaty z tytułu odpłatnego nabycia prawa własności oraz prawa użytkowania wieczystego nieruchomości</t>
  </si>
  <si>
    <t>Dotacje celowe otrzymane z powiatu na zadania bieżące realizowane na podstawie porozumień (umów) między jednostkami samorządu terytorialnego</t>
  </si>
  <si>
    <t>Dotacje celowe otrzymane z budżetu państwa na realizację zadań bieżących z zakresu administracji rządowej oraz innych zadań zleconych gminie (związkom gmin) ustawami</t>
  </si>
  <si>
    <t>Podatek od działalności gospodarczej osób fizycznych, opłacany w formie karty podatkowej</t>
  </si>
  <si>
    <t>85202</t>
  </si>
  <si>
    <t>Domy pomocy społecznej</t>
  </si>
  <si>
    <t>Paragraf</t>
  </si>
  <si>
    <r>
      <t xml:space="preserve">Część wyrównawcza subwencji ogólnej dla gmin                                          </t>
    </r>
    <r>
      <rPr>
        <sz val="14"/>
        <rFont val="Arial"/>
        <family val="2"/>
      </rPr>
      <t xml:space="preserve">                                                                                                 </t>
    </r>
  </si>
  <si>
    <t>2007</t>
  </si>
  <si>
    <t>2009</t>
  </si>
  <si>
    <t>85203</t>
  </si>
  <si>
    <t>Ośrodki wsparcia</t>
  </si>
  <si>
    <t>75814</t>
  </si>
  <si>
    <t>Różne rozliczenia finansowe</t>
  </si>
  <si>
    <t>Rolnictwo i łowiectwo</t>
  </si>
  <si>
    <t>Kultura fizyczna i sport</t>
  </si>
  <si>
    <t xml:space="preserve">Plan na 2013 rok  wg uchwały budżetowej </t>
  </si>
  <si>
    <t xml:space="preserve"> Dochody Gminy Pyrzyce                                                                                    
według działów, rozdziałów i paragrafów klasyfikacji budżetowej  (ogółem)    </t>
  </si>
  <si>
    <t>71013</t>
  </si>
  <si>
    <t>Prace geodezyjne i kartograficzne (nieinwestycyjne)</t>
  </si>
  <si>
    <t>75023</t>
  </si>
  <si>
    <t>75095</t>
  </si>
  <si>
    <t>0870</t>
  </si>
  <si>
    <t>Urzędy gmin (miast i miast na prawach powiatu)</t>
  </si>
  <si>
    <t>Grzywny, mandaty i inne kary pieniężne od osób fizycznych</t>
  </si>
  <si>
    <t>Wpływy ze sprzedaży składników majątkowych</t>
  </si>
  <si>
    <t>2900</t>
  </si>
  <si>
    <t>Wpływy z wpłat gmin i powiatów na rzecz innych jednostek samorządu terytorialnego oraz związków gmin lub związków powiatów na dofinansowanie zadań bieżących</t>
  </si>
  <si>
    <t>2700</t>
  </si>
  <si>
    <t>Środki na dofinansowanie własnych zadań bieżących gmin (związków gmin) powiatów (związków powiatów), samorządów województw, pozyskane z innych źródeł</t>
  </si>
  <si>
    <t>0960</t>
  </si>
  <si>
    <t>Otrzymane spadki, zapisy i darowizny w postaci pieniężnej</t>
  </si>
  <si>
    <t>80195</t>
  </si>
  <si>
    <t>2910</t>
  </si>
  <si>
    <r>
      <t>Wpływy ze zwrotów dotacji oraz płatności, w tym wykorzystanych niezgodnie z przeznaczeniem lub wykorzystanych z naruszeniem procedur, o których mowa w</t>
    </r>
    <r>
      <rPr>
        <u val="single"/>
        <sz val="14"/>
        <rFont val="Arial"/>
        <family val="2"/>
      </rPr>
      <t xml:space="preserve"> art.184</t>
    </r>
    <r>
      <rPr>
        <sz val="14"/>
        <rFont val="Arial"/>
        <family val="2"/>
      </rPr>
      <t xml:space="preserve"> ustawy, pobranych nienależnie lub w nadmiernej wysokości</t>
    </r>
  </si>
  <si>
    <t>85154</t>
  </si>
  <si>
    <t>Przeciwdziałanie alkoholizmowi</t>
  </si>
  <si>
    <t>2707</t>
  </si>
  <si>
    <t>2709</t>
  </si>
  <si>
    <t>854</t>
  </si>
  <si>
    <t>85415</t>
  </si>
  <si>
    <t>Dotacje celowe otrzymane z budżetu państwa na zadania bieżące realizowane przez gminę na podstawie porozumień z organami administracji rządowej</t>
  </si>
  <si>
    <t>Edukacyjna opieka wychowawcza</t>
  </si>
  <si>
    <t>Pomoc materialna dla uczniów</t>
  </si>
  <si>
    <t>90095</t>
  </si>
  <si>
    <t>6207</t>
  </si>
  <si>
    <t>Środki otrzymane od pozostałych jednostek zaliczanych do sektora finansów publicznych na realizację zadań bieżących jednostek zaliczanych do sektora finansów publicznych</t>
  </si>
  <si>
    <t>%</t>
  </si>
  <si>
    <t>600</t>
  </si>
  <si>
    <t>60016</t>
  </si>
  <si>
    <t>Drogi publiczne gminne</t>
  </si>
  <si>
    <t>0580</t>
  </si>
  <si>
    <t>Grzywny i inne kary pieniężne od osób prawnych i innych jednostek organizacyjnych</t>
  </si>
  <si>
    <t>85206</t>
  </si>
  <si>
    <t>Wspieranie rodzin</t>
  </si>
  <si>
    <t>92195</t>
  </si>
  <si>
    <t>92120</t>
  </si>
  <si>
    <t>2330</t>
  </si>
  <si>
    <t>Ochrona zabytków i opieka nad zabytkami</t>
  </si>
  <si>
    <t>Dotacje celowe otrzymane od samorządu województwa na zadania bieżące realizowane na podstawie porozumień (umów) między jednostkami samorządu terytorialnego</t>
  </si>
  <si>
    <t>-</t>
  </si>
  <si>
    <t>D O C H  O D Y   O G Ó Ł E M</t>
  </si>
  <si>
    <t>Plan wg uchwały budżetowej</t>
  </si>
  <si>
    <t>Źródło dochodów</t>
  </si>
  <si>
    <t>dochody bieżące</t>
  </si>
  <si>
    <t>dochody majątkowe</t>
  </si>
  <si>
    <t xml:space="preserve">Wpływy z opłat za trwały zarząd, użytkowanie, służebność i użytkowanie wieczyste nieruchomości </t>
  </si>
  <si>
    <t xml:space="preserve">Wpływy z opłat za trwały zarząd, użytkowanie, służebność i użytkowanie wieczyste nieruchomości  </t>
  </si>
  <si>
    <t>Wpływy z opłat za zezwolenia na sprzedaż alkoholu</t>
  </si>
  <si>
    <t>Dotacje celowe w ramach programów finansowanych z udziałem środków europejskich oraz środków o których mowa w art.5 ust.1 pkt.3 oraz ust.3 pkt.5 i 6 ustawy, lub płatności w ramach budżetu środków europejskich</t>
  </si>
  <si>
    <t>Dotacje celowe w ramach programów finansowanych z udziałem środków europejskich oraz srodków, o których mowa w art.5 ust.1 pkt.3 oraz ust.3 pkt 5 i 6 ustawy, lub płatności w ramach środków europejskich</t>
  </si>
  <si>
    <t>Transport i łączność</t>
  </si>
  <si>
    <t xml:space="preserve"> Dochody Gminy Pyrzyce                                                                                    
według żródeł </t>
  </si>
  <si>
    <t>Wpływy ze zwrotów dotacji oraz płatności, w tym wykorzystanych niezgodnie z przeznaczeniem lub wykorzystanych z naruszeniem procedur, o których mowa w art.184 ustawy, pobranych nienależnie lub w nadmiernej wysokości</t>
  </si>
  <si>
    <t xml:space="preserve">D O C H O DY   WG   Ź R Ó D E Ł </t>
  </si>
  <si>
    <t>020</t>
  </si>
  <si>
    <t>031</t>
  </si>
  <si>
    <t>032</t>
  </si>
  <si>
    <t>033</t>
  </si>
  <si>
    <t>034</t>
  </si>
  <si>
    <t>035</t>
  </si>
  <si>
    <t>036</t>
  </si>
  <si>
    <t>041</t>
  </si>
  <si>
    <t>043</t>
  </si>
  <si>
    <t>047</t>
  </si>
  <si>
    <t>048</t>
  </si>
  <si>
    <t>049</t>
  </si>
  <si>
    <t>050</t>
  </si>
  <si>
    <t>057</t>
  </si>
  <si>
    <t>058</t>
  </si>
  <si>
    <t>069</t>
  </si>
  <si>
    <t>075</t>
  </si>
  <si>
    <t>076</t>
  </si>
  <si>
    <t>077</t>
  </si>
  <si>
    <t>083</t>
  </si>
  <si>
    <t>087</t>
  </si>
  <si>
    <t>091</t>
  </si>
  <si>
    <t>092</t>
  </si>
  <si>
    <t>096</t>
  </si>
  <si>
    <t>097</t>
  </si>
  <si>
    <t>098</t>
  </si>
  <si>
    <t>200</t>
  </si>
  <si>
    <t>201</t>
  </si>
  <si>
    <t>202</t>
  </si>
  <si>
    <t>203</t>
  </si>
  <si>
    <t>231</t>
  </si>
  <si>
    <t xml:space="preserve">232 </t>
  </si>
  <si>
    <t>233</t>
  </si>
  <si>
    <t>236</t>
  </si>
  <si>
    <t>246</t>
  </si>
  <si>
    <t>268</t>
  </si>
  <si>
    <t xml:space="preserve">270 </t>
  </si>
  <si>
    <t>290</t>
  </si>
  <si>
    <t>291</t>
  </si>
  <si>
    <t>292</t>
  </si>
  <si>
    <t>620</t>
  </si>
  <si>
    <t xml:space="preserve">Załącznik Nr 2                                                                                                          do informacji z wykonania                                                                               budżetu Gminy Pyrzyce                                                                za 2013 rok                                                                                                                                                                                                           </t>
  </si>
  <si>
    <t xml:space="preserve">Plan                             na                                31-12-2013r. </t>
  </si>
  <si>
    <t xml:space="preserve">Wykonanie                            na                                           31-12- 2013r. </t>
  </si>
  <si>
    <t xml:space="preserve">Załącznik Nr 3                                                                                                          do informacji z wykonania                                                                               budżetu Gminy Pyrzyce                                                                za 2013 rok                                                                                                                                                                                                           </t>
  </si>
  <si>
    <t>Plan po zmianach na 31-12- 2013r.</t>
  </si>
  <si>
    <t>Wykonanie dochodów na 31-12-2013r.</t>
  </si>
  <si>
    <t>6330</t>
  </si>
  <si>
    <t>Dotacje celowe otrzymane z budżetu państwa na realizację inwestycji i zakupów inwestycyjnych własnych gmin (związków gmin)</t>
  </si>
  <si>
    <t>6260</t>
  </si>
  <si>
    <t>Dotacje otrzymane z państwowych funduszy celowych na finansowanie lub dofinansowanie kosztów realizacji inwestycji i zakupów inwestycyjnych jednostek sektora finansów publicznych</t>
  </si>
  <si>
    <t>6310</t>
  </si>
  <si>
    <t>Dotacje celowe otrzymane z budżetu państwa na inwestycje i zakupy inwestycyjne z zakresu administracji rządowej oraz innych zadań zleconych gminom ustawami</t>
  </si>
  <si>
    <t>85278</t>
  </si>
  <si>
    <t>6300</t>
  </si>
  <si>
    <t>Usuwanie skutków klęsk żywiołowych</t>
  </si>
  <si>
    <t>Dotacje celowe otrzymane z tytułu pomocy finansowej udzielonej między jednostkami samorządu terytorialnego na dofinansowanie własnych zadań inwestycyjnych i zakupów inwestycyjnych</t>
  </si>
  <si>
    <t>6209</t>
  </si>
  <si>
    <t>6560</t>
  </si>
  <si>
    <t>Dotacje celowe otrzymane z budżetu na finansowanie lub dofinansowanie zadań inwestycyjnych obiektów zabytkowych, wykonywanych przez jednostki zaliczane do sektora finansów publicznych</t>
  </si>
  <si>
    <t>80103</t>
  </si>
  <si>
    <t>Oddziały przedszkolne w szkołach podstawowych</t>
  </si>
  <si>
    <t>80106</t>
  </si>
  <si>
    <t>Inne formy wychowania przedszkolnego</t>
  </si>
  <si>
    <t>2710</t>
  </si>
  <si>
    <t>Dotacja celowa otrzymana z tytułu pomocy finansowej udzielonej między jednostkami samorządu terytorialnego na dofinansowanie własnych zadań bieżących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</si>
  <si>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</si>
  <si>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</si>
  <si>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90002</t>
  </si>
  <si>
    <t>Gospodarka odpadami</t>
  </si>
  <si>
    <t>2460</t>
  </si>
  <si>
    <t>204</t>
  </si>
  <si>
    <t>271</t>
  </si>
  <si>
    <t>626</t>
  </si>
  <si>
    <t>630</t>
  </si>
  <si>
    <t>631</t>
  </si>
  <si>
    <t>633</t>
  </si>
  <si>
    <t>656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</si>
</sst>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sz val="14"/>
      <color indexed="12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4"/>
      <color indexed="18"/>
      <name val="Arial"/>
      <family val="2"/>
    </font>
    <font>
      <i/>
      <u val="single"/>
      <sz val="12"/>
      <name val="Arial CE"/>
      <family val="2"/>
    </font>
    <font>
      <sz val="14"/>
      <color indexed="10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0"/>
      <name val="Arial CE"/>
      <family val="2"/>
    </font>
    <font>
      <sz val="16"/>
      <color indexed="10"/>
      <name val="Arial CE"/>
      <family val="2"/>
    </font>
    <font>
      <i/>
      <u val="single"/>
      <sz val="12"/>
      <color indexed="10"/>
      <name val="Arial CE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b/>
      <sz val="14"/>
      <color indexed="10"/>
      <name val="Arial CE"/>
      <family val="2"/>
    </font>
    <font>
      <u val="single"/>
      <sz val="14"/>
      <name val="Arial"/>
      <family val="2"/>
    </font>
    <font>
      <sz val="14"/>
      <color indexed="18"/>
      <name val="Arial CE"/>
      <family val="2"/>
    </font>
    <font>
      <sz val="16"/>
      <color indexed="18"/>
      <name val="Arial CE"/>
      <family val="2"/>
    </font>
    <font>
      <i/>
      <u val="single"/>
      <sz val="12"/>
      <color indexed="18"/>
      <name val="Arial CE"/>
      <family val="2"/>
    </font>
    <font>
      <b/>
      <i/>
      <sz val="14"/>
      <color indexed="18"/>
      <name val="Arial"/>
      <family val="2"/>
    </font>
    <font>
      <b/>
      <sz val="14"/>
      <color indexed="18"/>
      <name val="Arial CE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sz val="16"/>
      <color indexed="62"/>
      <name val="Arial CE"/>
      <family val="2"/>
    </font>
    <font>
      <sz val="16"/>
      <color indexed="62"/>
      <name val="Arial CE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b/>
      <sz val="16"/>
      <color theme="3" tint="0.39998000860214233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"/>
      <family val="2"/>
    </font>
    <font>
      <sz val="16"/>
      <color theme="3" tint="0.39998000860214233"/>
      <name val="Arial"/>
      <family val="2"/>
    </font>
    <font>
      <b/>
      <sz val="16"/>
      <color theme="1"/>
      <name val="Arial CE"/>
      <family val="2"/>
    </font>
    <font>
      <sz val="16"/>
      <color theme="1"/>
      <name val="Arial CE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8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right" vertical="center"/>
    </xf>
    <xf numFmtId="49" fontId="3" fillId="32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right" wrapText="1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right" wrapText="1"/>
    </xf>
    <xf numFmtId="49" fontId="4" fillId="0" borderId="21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wrapText="1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3" fillId="32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4" fontId="3" fillId="0" borderId="22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vertical="center"/>
    </xf>
    <xf numFmtId="49" fontId="3" fillId="32" borderId="31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right" wrapText="1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wrapText="1"/>
    </xf>
    <xf numFmtId="49" fontId="4" fillId="0" borderId="15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vertical="center"/>
    </xf>
    <xf numFmtId="49" fontId="4" fillId="33" borderId="20" xfId="0" applyNumberFormat="1" applyFont="1" applyFill="1" applyBorder="1" applyAlignment="1">
      <alignment horizontal="right" wrapText="1"/>
    </xf>
    <xf numFmtId="49" fontId="4" fillId="33" borderId="12" xfId="0" applyNumberFormat="1" applyFont="1" applyFill="1" applyBorder="1" applyAlignment="1">
      <alignment horizontal="right" vertical="center"/>
    </xf>
    <xf numFmtId="49" fontId="4" fillId="33" borderId="28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12" fillId="0" borderId="33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4" fontId="10" fillId="0" borderId="33" xfId="0" applyNumberFormat="1" applyFont="1" applyFill="1" applyBorder="1" applyAlignment="1">
      <alignment horizontal="left" vertical="top" wrapText="1"/>
    </xf>
    <xf numFmtId="4" fontId="3" fillId="32" borderId="13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3" fillId="32" borderId="3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3" fillId="32" borderId="1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32" borderId="15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9" fillId="32" borderId="35" xfId="0" applyNumberFormat="1" applyFont="1" applyFill="1" applyBorder="1" applyAlignment="1">
      <alignment horizontal="right" vertical="center"/>
    </xf>
    <xf numFmtId="4" fontId="19" fillId="0" borderId="36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4" fontId="13" fillId="0" borderId="23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29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vertical="center" wrapText="1"/>
    </xf>
    <xf numFmtId="4" fontId="13" fillId="0" borderId="38" xfId="0" applyNumberFormat="1" applyFont="1" applyFill="1" applyBorder="1" applyAlignment="1">
      <alignment horizontal="right" vertical="center"/>
    </xf>
    <xf numFmtId="4" fontId="3" fillId="32" borderId="35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right" vertical="center"/>
    </xf>
    <xf numFmtId="49" fontId="4" fillId="0" borderId="40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wrapText="1"/>
    </xf>
    <xf numFmtId="49" fontId="3" fillId="0" borderId="24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4" fontId="3" fillId="33" borderId="36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4" fontId="13" fillId="0" borderId="37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3" fillId="32" borderId="14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top"/>
    </xf>
    <xf numFmtId="4" fontId="1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" fontId="16" fillId="0" borderId="33" xfId="0" applyNumberFormat="1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center" wrapText="1"/>
    </xf>
    <xf numFmtId="3" fontId="20" fillId="0" borderId="41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right" vertical="center"/>
    </xf>
    <xf numFmtId="4" fontId="13" fillId="0" borderId="36" xfId="0" applyNumberFormat="1" applyFont="1" applyFill="1" applyBorder="1" applyAlignment="1">
      <alignment horizontal="right" vertical="center"/>
    </xf>
    <xf numFmtId="4" fontId="19" fillId="0" borderId="34" xfId="0" applyNumberFormat="1" applyFont="1" applyFill="1" applyBorder="1" applyAlignment="1">
      <alignment horizontal="right" vertical="center"/>
    </xf>
    <xf numFmtId="4" fontId="13" fillId="0" borderId="41" xfId="0" applyNumberFormat="1" applyFont="1" applyFill="1" applyBorder="1" applyAlignment="1">
      <alignment horizontal="right" vertical="center"/>
    </xf>
    <xf numFmtId="4" fontId="13" fillId="0" borderId="31" xfId="0" applyNumberFormat="1" applyFont="1" applyFill="1" applyBorder="1" applyAlignment="1">
      <alignment horizontal="right" vertical="center"/>
    </xf>
    <xf numFmtId="4" fontId="13" fillId="0" borderId="42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9" fillId="0" borderId="18" xfId="0" applyNumberFormat="1" applyFont="1" applyFill="1" applyBorder="1" applyAlignment="1">
      <alignment horizontal="right" vertical="center"/>
    </xf>
    <xf numFmtId="4" fontId="19" fillId="0" borderId="36" xfId="0" applyNumberFormat="1" applyFont="1" applyFill="1" applyBorder="1" applyAlignment="1">
      <alignment horizontal="right" vertical="center"/>
    </xf>
    <xf numFmtId="4" fontId="19" fillId="0" borderId="43" xfId="0" applyNumberFormat="1" applyFont="1" applyFill="1" applyBorder="1" applyAlignment="1">
      <alignment horizontal="right" vertical="center"/>
    </xf>
    <xf numFmtId="4" fontId="19" fillId="0" borderId="18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9" fillId="32" borderId="13" xfId="0" applyNumberFormat="1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4" fontId="24" fillId="0" borderId="33" xfId="0" applyNumberFormat="1" applyFont="1" applyFill="1" applyBorder="1" applyAlignment="1">
      <alignment horizontal="left" vertical="top" wrapText="1"/>
    </xf>
    <xf numFmtId="0" fontId="26" fillId="0" borderId="33" xfId="0" applyFont="1" applyBorder="1" applyAlignment="1">
      <alignment horizontal="center" wrapText="1"/>
    </xf>
    <xf numFmtId="4" fontId="6" fillId="32" borderId="13" xfId="0" applyNumberFormat="1" applyFont="1" applyFill="1" applyBorder="1" applyAlignment="1">
      <alignment horizontal="center" vertical="center" wrapText="1"/>
    </xf>
    <xf numFmtId="3" fontId="27" fillId="0" borderId="41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4" fontId="6" fillId="32" borderId="35" xfId="0" applyNumberFormat="1" applyFont="1" applyFill="1" applyBorder="1" applyAlignment="1">
      <alignment horizontal="right" vertical="center"/>
    </xf>
    <xf numFmtId="4" fontId="6" fillId="32" borderId="10" xfId="0" applyNumberFormat="1" applyFont="1" applyFill="1" applyBorder="1" applyAlignment="1">
      <alignment horizontal="right" vertical="center"/>
    </xf>
    <xf numFmtId="4" fontId="6" fillId="0" borderId="36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37" xfId="0" applyNumberFormat="1" applyFont="1" applyFill="1" applyBorder="1" applyAlignment="1">
      <alignment horizontal="right" vertical="center"/>
    </xf>
    <xf numFmtId="4" fontId="11" fillId="0" borderId="23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11" fillId="0" borderId="29" xfId="0" applyNumberFormat="1" applyFont="1" applyFill="1" applyBorder="1" applyAlignment="1">
      <alignment horizontal="right" vertical="center"/>
    </xf>
    <xf numFmtId="4" fontId="11" fillId="0" borderId="38" xfId="0" applyNumberFormat="1" applyFont="1" applyFill="1" applyBorder="1" applyAlignment="1">
      <alignment horizontal="right" vertical="center"/>
    </xf>
    <xf numFmtId="4" fontId="6" fillId="32" borderId="44" xfId="0" applyNumberFormat="1" applyFont="1" applyFill="1" applyBorder="1" applyAlignment="1">
      <alignment horizontal="right" vertical="center"/>
    </xf>
    <xf numFmtId="4" fontId="6" fillId="32" borderId="40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6" fillId="32" borderId="31" xfId="0" applyNumberFormat="1" applyFont="1" applyFill="1" applyBorder="1" applyAlignment="1">
      <alignment horizontal="right" vertical="center"/>
    </xf>
    <xf numFmtId="4" fontId="6" fillId="32" borderId="11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33" borderId="36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11" fillId="33" borderId="23" xfId="0" applyNumberFormat="1" applyFont="1" applyFill="1" applyBorder="1" applyAlignment="1">
      <alignment horizontal="right" vertical="center"/>
    </xf>
    <xf numFmtId="4" fontId="6" fillId="33" borderId="36" xfId="0" applyNumberFormat="1" applyFont="1" applyFill="1" applyBorder="1" applyAlignment="1">
      <alignment horizontal="right" vertical="center"/>
    </xf>
    <xf numFmtId="4" fontId="6" fillId="32" borderId="45" xfId="0" applyNumberFormat="1" applyFont="1" applyFill="1" applyBorder="1" applyAlignment="1">
      <alignment horizontal="right" vertical="center"/>
    </xf>
    <xf numFmtId="4" fontId="6" fillId="33" borderId="43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4" fillId="32" borderId="25" xfId="0" applyFont="1" applyFill="1" applyBorder="1" applyAlignment="1">
      <alignment vertical="center"/>
    </xf>
    <xf numFmtId="0" fontId="29" fillId="32" borderId="23" xfId="0" applyFont="1" applyFill="1" applyBorder="1" applyAlignment="1">
      <alignment horizontal="center" vertical="center"/>
    </xf>
    <xf numFmtId="3" fontId="30" fillId="0" borderId="41" xfId="0" applyNumberFormat="1" applyFont="1" applyFill="1" applyBorder="1" applyAlignment="1">
      <alignment horizontal="center" vertical="center"/>
    </xf>
    <xf numFmtId="10" fontId="3" fillId="32" borderId="10" xfId="0" applyNumberFormat="1" applyFont="1" applyFill="1" applyBorder="1" applyAlignment="1">
      <alignment vertical="center"/>
    </xf>
    <xf numFmtId="10" fontId="3" fillId="0" borderId="23" xfId="0" applyNumberFormat="1" applyFont="1" applyFill="1" applyBorder="1" applyAlignment="1">
      <alignment vertical="center"/>
    </xf>
    <xf numFmtId="10" fontId="4" fillId="0" borderId="23" xfId="0" applyNumberFormat="1" applyFont="1" applyFill="1" applyBorder="1" applyAlignment="1">
      <alignment vertical="center"/>
    </xf>
    <xf numFmtId="10" fontId="3" fillId="0" borderId="23" xfId="0" applyNumberFormat="1" applyFont="1" applyFill="1" applyBorder="1" applyAlignment="1">
      <alignment horizontal="center" vertical="center"/>
    </xf>
    <xf numFmtId="10" fontId="4" fillId="0" borderId="23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right" vertical="center"/>
    </xf>
    <xf numFmtId="4" fontId="3" fillId="33" borderId="43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9" fontId="3" fillId="0" borderId="39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left" vertical="top"/>
    </xf>
    <xf numFmtId="4" fontId="6" fillId="0" borderId="41" xfId="0" applyNumberFormat="1" applyFont="1" applyFill="1" applyBorder="1" applyAlignment="1">
      <alignment horizontal="right" vertical="center"/>
    </xf>
    <xf numFmtId="4" fontId="6" fillId="0" borderId="31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4" fontId="6" fillId="33" borderId="34" xfId="0" applyNumberFormat="1" applyFont="1" applyFill="1" applyBorder="1" applyAlignment="1">
      <alignment horizontal="right" vertical="center"/>
    </xf>
    <xf numFmtId="4" fontId="6" fillId="33" borderId="41" xfId="0" applyNumberFormat="1" applyFont="1" applyFill="1" applyBorder="1" applyAlignment="1">
      <alignment horizontal="right" vertical="center"/>
    </xf>
    <xf numFmtId="4" fontId="6" fillId="33" borderId="3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top"/>
    </xf>
    <xf numFmtId="4" fontId="3" fillId="0" borderId="41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42" xfId="0" applyNumberFormat="1" applyFont="1" applyFill="1" applyBorder="1" applyAlignment="1">
      <alignment horizontal="right" vertical="center"/>
    </xf>
    <xf numFmtId="4" fontId="3" fillId="33" borderId="34" xfId="0" applyNumberFormat="1" applyFont="1" applyFill="1" applyBorder="1" applyAlignment="1">
      <alignment horizontal="right" vertical="center"/>
    </xf>
    <xf numFmtId="4" fontId="3" fillId="33" borderId="41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19" fillId="32" borderId="46" xfId="0" applyNumberFormat="1" applyFont="1" applyFill="1" applyBorder="1" applyAlignment="1">
      <alignment horizontal="right" vertical="center"/>
    </xf>
    <xf numFmtId="4" fontId="3" fillId="32" borderId="40" xfId="0" applyNumberFormat="1" applyFont="1" applyFill="1" applyBorder="1" applyAlignment="1">
      <alignment horizontal="right" vertical="center"/>
    </xf>
    <xf numFmtId="4" fontId="6" fillId="32" borderId="47" xfId="0" applyNumberFormat="1" applyFont="1" applyFill="1" applyBorder="1" applyAlignment="1">
      <alignment horizontal="right" vertical="center"/>
    </xf>
    <xf numFmtId="4" fontId="6" fillId="32" borderId="14" xfId="0" applyNumberFormat="1" applyFont="1" applyFill="1" applyBorder="1" applyAlignment="1">
      <alignment horizontal="right" vertical="center"/>
    </xf>
    <xf numFmtId="4" fontId="6" fillId="32" borderId="46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4" fillId="0" borderId="48" xfId="0" applyNumberFormat="1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right" wrapText="1"/>
    </xf>
    <xf numFmtId="49" fontId="4" fillId="33" borderId="23" xfId="0" applyNumberFormat="1" applyFont="1" applyFill="1" applyBorder="1" applyAlignment="1">
      <alignment horizontal="right" vertical="center"/>
    </xf>
    <xf numFmtId="4" fontId="33" fillId="0" borderId="34" xfId="0" applyNumberFormat="1" applyFont="1" applyFill="1" applyBorder="1" applyAlignment="1">
      <alignment horizontal="right" vertical="center"/>
    </xf>
    <xf numFmtId="4" fontId="33" fillId="0" borderId="37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/>
    </xf>
    <xf numFmtId="6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3" fillId="0" borderId="15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right" vertical="center"/>
    </xf>
    <xf numFmtId="0" fontId="4" fillId="34" borderId="19" xfId="0" applyFont="1" applyFill="1" applyBorder="1" applyAlignment="1">
      <alignment vertical="center" wrapText="1"/>
    </xf>
    <xf numFmtId="4" fontId="81" fillId="33" borderId="36" xfId="0" applyNumberFormat="1" applyFont="1" applyFill="1" applyBorder="1" applyAlignment="1">
      <alignment horizontal="right" vertical="center"/>
    </xf>
    <xf numFmtId="4" fontId="81" fillId="0" borderId="13" xfId="0" applyNumberFormat="1" applyFont="1" applyFill="1" applyBorder="1" applyAlignment="1">
      <alignment horizontal="right" vertical="center"/>
    </xf>
    <xf numFmtId="4" fontId="81" fillId="32" borderId="35" xfId="0" applyNumberFormat="1" applyFont="1" applyFill="1" applyBorder="1" applyAlignment="1">
      <alignment horizontal="right" vertical="center"/>
    </xf>
    <xf numFmtId="4" fontId="81" fillId="32" borderId="10" xfId="0" applyNumberFormat="1" applyFont="1" applyFill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10" fontId="4" fillId="0" borderId="23" xfId="0" applyNumberFormat="1" applyFont="1" applyFill="1" applyBorder="1" applyAlignment="1">
      <alignment horizontal="center" vertical="center"/>
    </xf>
    <xf numFmtId="10" fontId="4" fillId="0" borderId="23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6" fontId="34" fillId="0" borderId="49" xfId="0" applyNumberFormat="1" applyFont="1" applyFill="1" applyBorder="1" applyAlignment="1">
      <alignment horizontal="left" vertical="center"/>
    </xf>
    <xf numFmtId="4" fontId="35" fillId="0" borderId="31" xfId="0" applyNumberFormat="1" applyFont="1" applyFill="1" applyBorder="1" applyAlignment="1">
      <alignment vertical="center"/>
    </xf>
    <xf numFmtId="4" fontId="35" fillId="0" borderId="49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33" fillId="0" borderId="41" xfId="0" applyNumberFormat="1" applyFont="1" applyFill="1" applyBorder="1" applyAlignment="1">
      <alignment horizontal="right" vertical="center"/>
    </xf>
    <xf numFmtId="4" fontId="33" fillId="0" borderId="38" xfId="0" applyNumberFormat="1" applyFont="1" applyFill="1" applyBorder="1" applyAlignment="1">
      <alignment horizontal="right" vertical="center"/>
    </xf>
    <xf numFmtId="4" fontId="17" fillId="32" borderId="50" xfId="0" applyNumberFormat="1" applyFont="1" applyFill="1" applyBorder="1" applyAlignment="1">
      <alignment horizontal="center" vertical="center" wrapText="1"/>
    </xf>
    <xf numFmtId="4" fontId="17" fillId="32" borderId="37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 wrapText="1"/>
    </xf>
    <xf numFmtId="0" fontId="34" fillId="34" borderId="37" xfId="0" applyFont="1" applyFill="1" applyBorder="1" applyAlignment="1">
      <alignment vertical="center" wrapText="1"/>
    </xf>
    <xf numFmtId="0" fontId="34" fillId="34" borderId="38" xfId="0" applyFont="1" applyFill="1" applyBorder="1" applyAlignment="1">
      <alignment vertical="center" wrapText="1"/>
    </xf>
    <xf numFmtId="49" fontId="4" fillId="0" borderId="48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" fontId="82" fillId="0" borderId="0" xfId="0" applyNumberFormat="1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4" fontId="82" fillId="32" borderId="50" xfId="0" applyNumberFormat="1" applyFont="1" applyFill="1" applyBorder="1" applyAlignment="1">
      <alignment horizontal="center" vertical="center" wrapText="1"/>
    </xf>
    <xf numFmtId="4" fontId="83" fillId="32" borderId="37" xfId="0" applyNumberFormat="1" applyFont="1" applyFill="1" applyBorder="1" applyAlignment="1">
      <alignment horizontal="center" vertical="center" wrapText="1"/>
    </xf>
    <xf numFmtId="4" fontId="84" fillId="0" borderId="34" xfId="0" applyNumberFormat="1" applyFont="1" applyFill="1" applyBorder="1" applyAlignment="1">
      <alignment horizontal="right" vertical="center"/>
    </xf>
    <xf numFmtId="4" fontId="85" fillId="0" borderId="37" xfId="0" applyNumberFormat="1" applyFont="1" applyFill="1" applyBorder="1" applyAlignment="1">
      <alignment horizontal="right" vertical="center"/>
    </xf>
    <xf numFmtId="4" fontId="84" fillId="0" borderId="41" xfId="0" applyNumberFormat="1" applyFont="1" applyFill="1" applyBorder="1" applyAlignment="1">
      <alignment horizontal="right" vertical="center"/>
    </xf>
    <xf numFmtId="4" fontId="85" fillId="0" borderId="38" xfId="0" applyNumberFormat="1" applyFont="1" applyFill="1" applyBorder="1" applyAlignment="1">
      <alignment horizontal="right" vertical="center"/>
    </xf>
    <xf numFmtId="4" fontId="84" fillId="0" borderId="31" xfId="0" applyNumberFormat="1" applyFont="1" applyFill="1" applyBorder="1" applyAlignment="1">
      <alignment vertical="center"/>
    </xf>
    <xf numFmtId="4" fontId="84" fillId="0" borderId="49" xfId="0" applyNumberFormat="1" applyFont="1" applyFill="1" applyBorder="1" applyAlignment="1">
      <alignment vertical="center"/>
    </xf>
    <xf numFmtId="4" fontId="84" fillId="0" borderId="0" xfId="0" applyNumberFormat="1" applyFont="1" applyFill="1" applyAlignment="1">
      <alignment vertical="center"/>
    </xf>
    <xf numFmtId="4" fontId="85" fillId="0" borderId="0" xfId="0" applyNumberFormat="1" applyFont="1" applyFill="1" applyAlignment="1">
      <alignment vertical="center"/>
    </xf>
    <xf numFmtId="4" fontId="82" fillId="0" borderId="0" xfId="0" applyNumberFormat="1" applyFont="1" applyFill="1" applyAlignment="1">
      <alignment vertical="center"/>
    </xf>
    <xf numFmtId="4" fontId="83" fillId="0" borderId="0" xfId="0" applyNumberFormat="1" applyFont="1" applyFill="1" applyAlignment="1">
      <alignment vertical="center"/>
    </xf>
    <xf numFmtId="4" fontId="86" fillId="0" borderId="0" xfId="0" applyNumberFormat="1" applyFont="1" applyFill="1" applyBorder="1" applyAlignment="1">
      <alignment vertical="top"/>
    </xf>
    <xf numFmtId="4" fontId="86" fillId="32" borderId="50" xfId="0" applyNumberFormat="1" applyFont="1" applyFill="1" applyBorder="1" applyAlignment="1">
      <alignment horizontal="center" vertical="center" wrapText="1"/>
    </xf>
    <xf numFmtId="4" fontId="87" fillId="32" borderId="19" xfId="0" applyNumberFormat="1" applyFont="1" applyFill="1" applyBorder="1" applyAlignment="1">
      <alignment horizontal="center" vertical="center" wrapText="1"/>
    </xf>
    <xf numFmtId="4" fontId="88" fillId="0" borderId="34" xfId="0" applyNumberFormat="1" applyFont="1" applyFill="1" applyBorder="1" applyAlignment="1">
      <alignment horizontal="right" vertical="center"/>
    </xf>
    <xf numFmtId="4" fontId="89" fillId="0" borderId="19" xfId="0" applyNumberFormat="1" applyFont="1" applyFill="1" applyBorder="1" applyAlignment="1">
      <alignment horizontal="right" vertical="center"/>
    </xf>
    <xf numFmtId="10" fontId="89" fillId="0" borderId="52" xfId="0" applyNumberFormat="1" applyFont="1" applyFill="1" applyBorder="1" applyAlignment="1">
      <alignment horizontal="right" vertical="center"/>
    </xf>
    <xf numFmtId="10" fontId="89" fillId="0" borderId="52" xfId="0" applyNumberFormat="1" applyFont="1" applyFill="1" applyBorder="1" applyAlignment="1">
      <alignment horizontal="center" vertical="center"/>
    </xf>
    <xf numFmtId="4" fontId="88" fillId="0" borderId="41" xfId="0" applyNumberFormat="1" applyFont="1" applyFill="1" applyBorder="1" applyAlignment="1">
      <alignment horizontal="right" vertical="center"/>
    </xf>
    <xf numFmtId="4" fontId="89" fillId="0" borderId="16" xfId="0" applyNumberFormat="1" applyFont="1" applyFill="1" applyBorder="1" applyAlignment="1">
      <alignment horizontal="right" vertical="center"/>
    </xf>
    <xf numFmtId="10" fontId="89" fillId="0" borderId="53" xfId="0" applyNumberFormat="1" applyFont="1" applyFill="1" applyBorder="1" applyAlignment="1">
      <alignment horizontal="right" vertical="center"/>
    </xf>
    <xf numFmtId="4" fontId="88" fillId="0" borderId="31" xfId="0" applyNumberFormat="1" applyFont="1" applyFill="1" applyBorder="1" applyAlignment="1">
      <alignment vertical="center"/>
    </xf>
    <xf numFmtId="4" fontId="88" fillId="0" borderId="49" xfId="0" applyNumberFormat="1" applyFont="1" applyFill="1" applyBorder="1" applyAlignment="1">
      <alignment vertical="center"/>
    </xf>
    <xf numFmtId="10" fontId="89" fillId="0" borderId="48" xfId="0" applyNumberFormat="1" applyFont="1" applyFill="1" applyBorder="1" applyAlignment="1">
      <alignment horizontal="right" vertical="center"/>
    </xf>
    <xf numFmtId="10" fontId="89" fillId="0" borderId="54" xfId="0" applyNumberFormat="1" applyFont="1" applyFill="1" applyBorder="1" applyAlignment="1">
      <alignment horizontal="right" vertical="center"/>
    </xf>
    <xf numFmtId="4" fontId="88" fillId="0" borderId="0" xfId="0" applyNumberFormat="1" applyFont="1" applyFill="1" applyAlignment="1">
      <alignment vertical="center"/>
    </xf>
    <xf numFmtId="4" fontId="89" fillId="0" borderId="0" xfId="0" applyNumberFormat="1" applyFont="1" applyFill="1" applyAlignment="1">
      <alignment vertical="center"/>
    </xf>
    <xf numFmtId="10" fontId="89" fillId="0" borderId="0" xfId="0" applyNumberFormat="1" applyFont="1" applyFill="1" applyAlignment="1">
      <alignment vertical="center"/>
    </xf>
    <xf numFmtId="4" fontId="86" fillId="0" borderId="0" xfId="0" applyNumberFormat="1" applyFont="1" applyFill="1" applyAlignment="1">
      <alignment vertical="center"/>
    </xf>
    <xf numFmtId="4" fontId="87" fillId="0" borderId="0" xfId="0" applyNumberFormat="1" applyFont="1" applyFill="1" applyAlignment="1">
      <alignment vertical="center"/>
    </xf>
    <xf numFmtId="10" fontId="87" fillId="0" borderId="0" xfId="0" applyNumberFormat="1" applyFont="1" applyFill="1" applyAlignment="1">
      <alignment vertical="center"/>
    </xf>
    <xf numFmtId="4" fontId="4" fillId="0" borderId="3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4" fillId="32" borderId="55" xfId="0" applyFont="1" applyFill="1" applyBorder="1" applyAlignment="1">
      <alignment horizontal="left" vertical="center" wrapText="1"/>
    </xf>
    <xf numFmtId="0" fontId="4" fillId="32" borderId="56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3" fillId="0" borderId="39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39" xfId="0" applyNumberFormat="1" applyFont="1" applyFill="1" applyBorder="1" applyAlignment="1">
      <alignment horizontal="right" wrapText="1"/>
    </xf>
    <xf numFmtId="49" fontId="3" fillId="0" borderId="20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right" wrapText="1"/>
    </xf>
    <xf numFmtId="49" fontId="4" fillId="0" borderId="25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right" vertical="center"/>
    </xf>
    <xf numFmtId="3" fontId="3" fillId="32" borderId="25" xfId="0" applyNumberFormat="1" applyFont="1" applyFill="1" applyBorder="1" applyAlignment="1">
      <alignment horizontal="center" vertical="center" textRotation="90" wrapText="1"/>
    </xf>
    <xf numFmtId="3" fontId="3" fillId="32" borderId="23" xfId="0" applyNumberFormat="1" applyFont="1" applyFill="1" applyBorder="1" applyAlignment="1">
      <alignment horizontal="center" vertical="center" textRotation="90" wrapText="1"/>
    </xf>
    <xf numFmtId="4" fontId="6" fillId="32" borderId="57" xfId="0" applyNumberFormat="1" applyFont="1" applyFill="1" applyBorder="1" applyAlignment="1">
      <alignment horizontal="center" vertical="center" wrapText="1"/>
    </xf>
    <xf numFmtId="4" fontId="6" fillId="32" borderId="3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3" fontId="3" fillId="32" borderId="27" xfId="0" applyNumberFormat="1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4" fontId="19" fillId="32" borderId="21" xfId="0" applyNumberFormat="1" applyFont="1" applyFill="1" applyBorder="1" applyAlignment="1">
      <alignment horizontal="center" vertical="center" wrapText="1"/>
    </xf>
    <xf numFmtId="4" fontId="19" fillId="32" borderId="57" xfId="0" applyNumberFormat="1" applyFont="1" applyFill="1" applyBorder="1" applyAlignment="1">
      <alignment horizontal="center" vertical="center" wrapText="1"/>
    </xf>
    <xf numFmtId="4" fontId="19" fillId="32" borderId="36" xfId="0" applyNumberFormat="1" applyFont="1" applyFill="1" applyBorder="1" applyAlignment="1">
      <alignment horizontal="center" vertical="center" wrapText="1"/>
    </xf>
    <xf numFmtId="4" fontId="6" fillId="32" borderId="19" xfId="0" applyNumberFormat="1" applyFont="1" applyFill="1" applyBorder="1" applyAlignment="1">
      <alignment horizontal="center" vertical="center" wrapText="1"/>
    </xf>
    <xf numFmtId="4" fontId="6" fillId="32" borderId="2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3" fillId="32" borderId="57" xfId="0" applyNumberFormat="1" applyFont="1" applyFill="1" applyBorder="1" applyAlignment="1">
      <alignment horizontal="center" vertical="center" wrapText="1"/>
    </xf>
    <xf numFmtId="4" fontId="3" fillId="32" borderId="36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9" fontId="14" fillId="32" borderId="58" xfId="0" applyNumberFormat="1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49" fontId="87" fillId="32" borderId="58" xfId="0" applyNumberFormat="1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 wrapText="1"/>
    </xf>
    <xf numFmtId="0" fontId="14" fillId="32" borderId="59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vertical="center" wrapText="1"/>
    </xf>
    <xf numFmtId="4" fontId="87" fillId="0" borderId="0" xfId="0" applyNumberFormat="1" applyFont="1" applyFill="1" applyBorder="1" applyAlignment="1">
      <alignment vertical="top" wrapText="1"/>
    </xf>
    <xf numFmtId="0" fontId="87" fillId="0" borderId="0" xfId="0" applyFont="1" applyBorder="1" applyAlignment="1">
      <alignment wrapText="1"/>
    </xf>
    <xf numFmtId="4" fontId="35" fillId="0" borderId="47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4" fontId="84" fillId="0" borderId="47" xfId="0" applyNumberFormat="1" applyFont="1" applyFill="1" applyBorder="1" applyAlignment="1">
      <alignment horizontal="center" vertical="center"/>
    </xf>
    <xf numFmtId="0" fontId="83" fillId="0" borderId="56" xfId="0" applyFont="1" applyFill="1" applyBorder="1" applyAlignment="1">
      <alignment horizontal="center" vertical="center"/>
    </xf>
    <xf numFmtId="4" fontId="88" fillId="0" borderId="47" xfId="0" applyNumberFormat="1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center" vertical="center"/>
    </xf>
    <xf numFmtId="0" fontId="36" fillId="32" borderId="61" xfId="0" applyFont="1" applyFill="1" applyBorder="1" applyAlignment="1">
      <alignment horizontal="center" vertical="center" wrapText="1"/>
    </xf>
    <xf numFmtId="0" fontId="36" fillId="32" borderId="62" xfId="0" applyFont="1" applyFill="1" applyBorder="1" applyAlignment="1">
      <alignment horizontal="center" vertical="center" wrapText="1"/>
    </xf>
    <xf numFmtId="0" fontId="82" fillId="32" borderId="61" xfId="0" applyFont="1" applyFill="1" applyBorder="1" applyAlignment="1">
      <alignment horizontal="center" vertical="center" wrapText="1"/>
    </xf>
    <xf numFmtId="0" fontId="82" fillId="32" borderId="62" xfId="0" applyFont="1" applyFill="1" applyBorder="1" applyAlignment="1">
      <alignment horizontal="center" vertical="center" wrapText="1"/>
    </xf>
    <xf numFmtId="0" fontId="86" fillId="32" borderId="61" xfId="0" applyFont="1" applyFill="1" applyBorder="1" applyAlignment="1">
      <alignment horizontal="center" vertical="center" wrapText="1"/>
    </xf>
    <xf numFmtId="0" fontId="86" fillId="32" borderId="6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17"/>
  <sheetViews>
    <sheetView view="pageBreakPreview" zoomScale="50" zoomScaleNormal="75" zoomScaleSheetLayoutView="50" zoomScalePageLayoutView="0" workbookViewId="0" topLeftCell="A206">
      <selection activeCell="A218" sqref="A218:IV224"/>
    </sheetView>
  </sheetViews>
  <sheetFormatPr defaultColWidth="9.00390625" defaultRowHeight="74.25" customHeight="1"/>
  <cols>
    <col min="1" max="1" width="6.75390625" style="83" bestFit="1" customWidth="1"/>
    <col min="2" max="2" width="10.875" style="15" bestFit="1" customWidth="1"/>
    <col min="3" max="3" width="7.875" style="16" bestFit="1" customWidth="1"/>
    <col min="4" max="4" width="77.25390625" style="84" customWidth="1"/>
    <col min="5" max="5" width="23.875" style="201" customWidth="1"/>
    <col min="6" max="7" width="18.875" style="202" customWidth="1"/>
    <col min="8" max="8" width="22.125" style="240" customWidth="1"/>
    <col min="9" max="10" width="18.875" style="241" customWidth="1"/>
    <col min="11" max="11" width="21.00390625" style="253" customWidth="1"/>
    <col min="12" max="12" width="18.875" style="134" customWidth="1"/>
    <col min="13" max="13" width="21.125" style="134" customWidth="1"/>
    <col min="14" max="14" width="16.125" style="84" customWidth="1"/>
    <col min="15" max="15" width="19.375" style="17" bestFit="1" customWidth="1"/>
    <col min="16" max="16384" width="9.125" style="17" customWidth="1"/>
  </cols>
  <sheetData>
    <row r="1" spans="1:13" ht="91.5" customHeight="1">
      <c r="A1" s="14"/>
      <c r="D1" s="137" t="s">
        <v>174</v>
      </c>
      <c r="E1" s="181"/>
      <c r="F1" s="182"/>
      <c r="G1" s="183"/>
      <c r="H1" s="257"/>
      <c r="I1" s="205"/>
      <c r="J1" s="206"/>
      <c r="K1" s="264"/>
      <c r="L1" s="397" t="s">
        <v>273</v>
      </c>
      <c r="M1" s="398"/>
    </row>
    <row r="2" spans="1:13" ht="18" customHeight="1">
      <c r="A2" s="14"/>
      <c r="D2" s="111"/>
      <c r="E2" s="181"/>
      <c r="F2" s="184"/>
      <c r="G2" s="185"/>
      <c r="H2" s="257"/>
      <c r="I2" s="207"/>
      <c r="J2" s="208"/>
      <c r="K2" s="264"/>
      <c r="L2" s="118"/>
      <c r="M2" s="116"/>
    </row>
    <row r="3" spans="1:61" s="19" customFormat="1" ht="32.25" customHeight="1">
      <c r="A3" s="381" t="s">
        <v>1</v>
      </c>
      <c r="B3" s="381" t="s">
        <v>15</v>
      </c>
      <c r="C3" s="381" t="s">
        <v>163</v>
      </c>
      <c r="D3" s="389" t="s">
        <v>87</v>
      </c>
      <c r="E3" s="393" t="s">
        <v>173</v>
      </c>
      <c r="F3" s="391" t="s">
        <v>105</v>
      </c>
      <c r="G3" s="392"/>
      <c r="H3" s="383" t="s">
        <v>274</v>
      </c>
      <c r="I3" s="395" t="s">
        <v>105</v>
      </c>
      <c r="J3" s="396"/>
      <c r="K3" s="399" t="s">
        <v>275</v>
      </c>
      <c r="L3" s="401" t="s">
        <v>105</v>
      </c>
      <c r="M3" s="402"/>
      <c r="N3" s="242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s="19" customFormat="1" ht="62.25" customHeight="1">
      <c r="A4" s="382"/>
      <c r="B4" s="382"/>
      <c r="C4" s="382"/>
      <c r="D4" s="390"/>
      <c r="E4" s="394"/>
      <c r="F4" s="203" t="s">
        <v>143</v>
      </c>
      <c r="G4" s="203" t="s">
        <v>100</v>
      </c>
      <c r="H4" s="384"/>
      <c r="I4" s="209" t="s">
        <v>143</v>
      </c>
      <c r="J4" s="209" t="s">
        <v>100</v>
      </c>
      <c r="K4" s="400"/>
      <c r="L4" s="119" t="s">
        <v>143</v>
      </c>
      <c r="M4" s="119" t="s">
        <v>100</v>
      </c>
      <c r="N4" s="243" t="s">
        <v>204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14" s="23" customFormat="1" ht="20.25" customHeight="1" thickBot="1">
      <c r="A5" s="20">
        <v>1</v>
      </c>
      <c r="B5" s="256">
        <v>2</v>
      </c>
      <c r="C5" s="21">
        <v>3</v>
      </c>
      <c r="D5" s="22">
        <v>4</v>
      </c>
      <c r="E5" s="186">
        <v>5</v>
      </c>
      <c r="F5" s="187">
        <v>6</v>
      </c>
      <c r="G5" s="187">
        <v>7</v>
      </c>
      <c r="H5" s="210">
        <v>8</v>
      </c>
      <c r="I5" s="211">
        <v>9</v>
      </c>
      <c r="J5" s="211">
        <v>10</v>
      </c>
      <c r="K5" s="244">
        <v>11</v>
      </c>
      <c r="L5" s="120">
        <v>12</v>
      </c>
      <c r="M5" s="120">
        <v>13</v>
      </c>
      <c r="N5" s="22">
        <v>14</v>
      </c>
    </row>
    <row r="6" spans="1:61" s="3" customFormat="1" ht="38.25" customHeight="1" thickBot="1">
      <c r="A6" s="4" t="s">
        <v>78</v>
      </c>
      <c r="B6" s="4"/>
      <c r="C6" s="1"/>
      <c r="D6" s="11" t="s">
        <v>171</v>
      </c>
      <c r="E6" s="138">
        <f aca="true" t="shared" si="0" ref="E6:E15">SUM(F6:G6)</f>
        <v>298170</v>
      </c>
      <c r="F6" s="204">
        <f>F7</f>
        <v>5000</v>
      </c>
      <c r="G6" s="204">
        <f>G7</f>
        <v>293170</v>
      </c>
      <c r="H6" s="212">
        <f aca="true" t="shared" si="1" ref="H6:H15">SUM(I6:J6)</f>
        <v>1369652.1</v>
      </c>
      <c r="I6" s="213">
        <f>I7</f>
        <v>1076482.1</v>
      </c>
      <c r="J6" s="213">
        <f>J7</f>
        <v>293170</v>
      </c>
      <c r="K6" s="149">
        <f aca="true" t="shared" si="2" ref="K6:K15">SUM(L6:M6)</f>
        <v>1086392.1900000002</v>
      </c>
      <c r="L6" s="121">
        <f>L7</f>
        <v>1077602.1900000002</v>
      </c>
      <c r="M6" s="121">
        <f>M7</f>
        <v>8790</v>
      </c>
      <c r="N6" s="245">
        <f aca="true" t="shared" si="3" ref="N6:N17">K6/H6</f>
        <v>0.7931884235420076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4" s="27" customFormat="1" ht="33" customHeight="1">
      <c r="A7" s="362"/>
      <c r="B7" s="94" t="s">
        <v>16</v>
      </c>
      <c r="C7" s="25"/>
      <c r="D7" s="26" t="s">
        <v>2</v>
      </c>
      <c r="E7" s="139">
        <f t="shared" si="0"/>
        <v>298170</v>
      </c>
      <c r="F7" s="140">
        <f>SUM(F8:F11)</f>
        <v>5000</v>
      </c>
      <c r="G7" s="140">
        <f>SUM(G8:G11)</f>
        <v>293170</v>
      </c>
      <c r="H7" s="214">
        <f t="shared" si="1"/>
        <v>1369652.1</v>
      </c>
      <c r="I7" s="215">
        <f>SUM(I8:I11)</f>
        <v>1076482.1</v>
      </c>
      <c r="J7" s="215">
        <f>SUM(J8:J11)</f>
        <v>293170</v>
      </c>
      <c r="K7" s="162">
        <f t="shared" si="2"/>
        <v>1086392.1900000002</v>
      </c>
      <c r="L7" s="114">
        <f>SUM(L8:L11)</f>
        <v>1077602.1900000002</v>
      </c>
      <c r="M7" s="165">
        <f>SUM(M8:M11)</f>
        <v>8790</v>
      </c>
      <c r="N7" s="246">
        <f t="shared" si="3"/>
        <v>0.7931884235420076</v>
      </c>
    </row>
    <row r="8" spans="1:14" s="18" customFormat="1" ht="74.25" customHeight="1">
      <c r="A8" s="362"/>
      <c r="B8" s="48"/>
      <c r="C8" s="29" t="s">
        <v>68</v>
      </c>
      <c r="D8" s="30" t="s">
        <v>120</v>
      </c>
      <c r="E8" s="188">
        <f t="shared" si="0"/>
        <v>5000</v>
      </c>
      <c r="F8" s="141">
        <v>5000</v>
      </c>
      <c r="G8" s="141"/>
      <c r="H8" s="219">
        <f t="shared" si="1"/>
        <v>5000</v>
      </c>
      <c r="I8" s="216">
        <v>5000</v>
      </c>
      <c r="J8" s="216"/>
      <c r="K8" s="113">
        <f t="shared" si="2"/>
        <v>6070.09</v>
      </c>
      <c r="L8" s="115">
        <v>6070.09</v>
      </c>
      <c r="M8" s="166"/>
      <c r="N8" s="247">
        <f t="shared" si="3"/>
        <v>1.214018</v>
      </c>
    </row>
    <row r="9" spans="1:14" s="18" customFormat="1" ht="54" customHeight="1">
      <c r="A9" s="28"/>
      <c r="B9" s="46"/>
      <c r="C9" s="44" t="s">
        <v>81</v>
      </c>
      <c r="D9" s="34" t="s">
        <v>157</v>
      </c>
      <c r="E9" s="188">
        <f t="shared" si="0"/>
        <v>293170</v>
      </c>
      <c r="F9" s="141"/>
      <c r="G9" s="163">
        <v>293170</v>
      </c>
      <c r="H9" s="219">
        <f t="shared" si="1"/>
        <v>293170</v>
      </c>
      <c r="I9" s="216"/>
      <c r="J9" s="217">
        <v>293170</v>
      </c>
      <c r="K9" s="113">
        <f t="shared" si="2"/>
        <v>8790</v>
      </c>
      <c r="L9" s="115"/>
      <c r="M9" s="166">
        <v>8790</v>
      </c>
      <c r="N9" s="247">
        <f t="shared" si="3"/>
        <v>0.029982603949926665</v>
      </c>
    </row>
    <row r="10" spans="1:14" s="100" customFormat="1" ht="36" customHeight="1">
      <c r="A10" s="255"/>
      <c r="B10" s="46"/>
      <c r="C10" s="101" t="s">
        <v>187</v>
      </c>
      <c r="D10" s="37" t="s">
        <v>188</v>
      </c>
      <c r="E10" s="188">
        <f>SUM(F10:G10)</f>
        <v>0</v>
      </c>
      <c r="F10" s="143"/>
      <c r="G10" s="143"/>
      <c r="H10" s="219">
        <f>SUM(I10:J10)</f>
        <v>8706.5</v>
      </c>
      <c r="I10" s="218">
        <v>8706.5</v>
      </c>
      <c r="J10" s="218"/>
      <c r="K10" s="113">
        <f>SUM(L10:M10)</f>
        <v>8756.5</v>
      </c>
      <c r="L10" s="123">
        <v>8756.5</v>
      </c>
      <c r="M10" s="167"/>
      <c r="N10" s="247">
        <f>K10/H10</f>
        <v>1.0057428358123242</v>
      </c>
    </row>
    <row r="11" spans="1:14" s="18" customFormat="1" ht="74.25" customHeight="1" thickBot="1">
      <c r="A11" s="157"/>
      <c r="B11" s="52"/>
      <c r="C11" s="164" t="s">
        <v>49</v>
      </c>
      <c r="D11" s="49" t="s">
        <v>159</v>
      </c>
      <c r="E11" s="189">
        <f t="shared" si="0"/>
        <v>0</v>
      </c>
      <c r="F11" s="141"/>
      <c r="G11" s="143"/>
      <c r="H11" s="214">
        <f t="shared" si="1"/>
        <v>1062775.6</v>
      </c>
      <c r="I11" s="216">
        <v>1062775.6</v>
      </c>
      <c r="J11" s="218"/>
      <c r="K11" s="162">
        <f t="shared" si="2"/>
        <v>1062775.6</v>
      </c>
      <c r="L11" s="115">
        <v>1062775.6</v>
      </c>
      <c r="M11" s="167"/>
      <c r="N11" s="247">
        <f t="shared" si="3"/>
        <v>1</v>
      </c>
    </row>
    <row r="12" spans="1:61" s="3" customFormat="1" ht="42.75" customHeight="1" thickBot="1">
      <c r="A12" s="4" t="s">
        <v>205</v>
      </c>
      <c r="B12" s="4"/>
      <c r="C12" s="1"/>
      <c r="D12" s="11" t="s">
        <v>228</v>
      </c>
      <c r="E12" s="138">
        <f t="shared" si="0"/>
        <v>0</v>
      </c>
      <c r="F12" s="204">
        <f>F13</f>
        <v>0</v>
      </c>
      <c r="G12" s="204">
        <f>G13</f>
        <v>0</v>
      </c>
      <c r="H12" s="212">
        <f t="shared" si="1"/>
        <v>8950</v>
      </c>
      <c r="I12" s="213">
        <f>I13</f>
        <v>8950</v>
      </c>
      <c r="J12" s="213">
        <f>J13</f>
        <v>0</v>
      </c>
      <c r="K12" s="149">
        <f t="shared" si="2"/>
        <v>8949.89</v>
      </c>
      <c r="L12" s="121">
        <f>L13</f>
        <v>8949.89</v>
      </c>
      <c r="M12" s="121">
        <f>M13</f>
        <v>0</v>
      </c>
      <c r="N12" s="245">
        <f t="shared" si="3"/>
        <v>0.9999877094972066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14" s="27" customFormat="1" ht="36.75" customHeight="1">
      <c r="A13" s="294"/>
      <c r="B13" s="154" t="s">
        <v>206</v>
      </c>
      <c r="C13" s="25"/>
      <c r="D13" s="26" t="s">
        <v>207</v>
      </c>
      <c r="E13" s="139">
        <f t="shared" si="0"/>
        <v>0</v>
      </c>
      <c r="F13" s="140">
        <f>SUM(F14:F15)</f>
        <v>0</v>
      </c>
      <c r="G13" s="140">
        <f>SUM(G14:G15)</f>
        <v>0</v>
      </c>
      <c r="H13" s="214">
        <f t="shared" si="1"/>
        <v>8950</v>
      </c>
      <c r="I13" s="215">
        <f>SUM(I14:I15)</f>
        <v>8950</v>
      </c>
      <c r="J13" s="215">
        <f>SUM(J14:J15)</f>
        <v>0</v>
      </c>
      <c r="K13" s="162">
        <f t="shared" si="2"/>
        <v>8949.89</v>
      </c>
      <c r="L13" s="114">
        <f>SUM(L14:L15)</f>
        <v>8949.89</v>
      </c>
      <c r="M13" s="114">
        <f>SUM(M14:M15)</f>
        <v>0</v>
      </c>
      <c r="N13" s="247">
        <f>K13/H13</f>
        <v>0.9999877094972066</v>
      </c>
    </row>
    <row r="14" spans="1:14" s="18" customFormat="1" ht="42.75" customHeight="1">
      <c r="A14" s="39"/>
      <c r="B14" s="45"/>
      <c r="C14" s="164" t="s">
        <v>90</v>
      </c>
      <c r="D14" s="147" t="s">
        <v>181</v>
      </c>
      <c r="E14" s="189">
        <f>SUM(F14:G14)</f>
        <v>0</v>
      </c>
      <c r="F14" s="141"/>
      <c r="G14" s="143"/>
      <c r="H14" s="214">
        <f>SUM(I14:J14)</f>
        <v>8950</v>
      </c>
      <c r="I14" s="216">
        <v>8950</v>
      </c>
      <c r="J14" s="218"/>
      <c r="K14" s="162">
        <f>SUM(L14:M14)</f>
        <v>7629.89</v>
      </c>
      <c r="L14" s="115">
        <v>7629.89</v>
      </c>
      <c r="M14" s="167"/>
      <c r="N14" s="247">
        <f>K14/H14</f>
        <v>0.8525016759776537</v>
      </c>
    </row>
    <row r="15" spans="1:14" s="18" customFormat="1" ht="42.75" customHeight="1" thickBot="1">
      <c r="A15" s="295"/>
      <c r="B15" s="52"/>
      <c r="C15" s="44" t="s">
        <v>208</v>
      </c>
      <c r="D15" s="147" t="s">
        <v>209</v>
      </c>
      <c r="E15" s="189">
        <f t="shared" si="0"/>
        <v>0</v>
      </c>
      <c r="F15" s="141"/>
      <c r="G15" s="143"/>
      <c r="H15" s="214">
        <f t="shared" si="1"/>
        <v>0</v>
      </c>
      <c r="I15" s="216"/>
      <c r="J15" s="218"/>
      <c r="K15" s="162">
        <f t="shared" si="2"/>
        <v>1320</v>
      </c>
      <c r="L15" s="115">
        <v>1320</v>
      </c>
      <c r="M15" s="167"/>
      <c r="N15" s="248" t="s">
        <v>217</v>
      </c>
    </row>
    <row r="16" spans="1:61" s="3" customFormat="1" ht="39.75" customHeight="1" thickBot="1">
      <c r="A16" s="5" t="s">
        <v>79</v>
      </c>
      <c r="B16" s="5"/>
      <c r="C16" s="1"/>
      <c r="D16" s="11" t="s">
        <v>9</v>
      </c>
      <c r="E16" s="138">
        <f aca="true" t="shared" si="4" ref="E16:M16">E17+E21</f>
        <v>5518081</v>
      </c>
      <c r="F16" s="204">
        <f t="shared" si="4"/>
        <v>1711251</v>
      </c>
      <c r="G16" s="204">
        <f t="shared" si="4"/>
        <v>3806830</v>
      </c>
      <c r="H16" s="212">
        <f t="shared" si="4"/>
        <v>4363859.890000001</v>
      </c>
      <c r="I16" s="213">
        <f t="shared" si="4"/>
        <v>1783251</v>
      </c>
      <c r="J16" s="213">
        <f t="shared" si="4"/>
        <v>2580608.89</v>
      </c>
      <c r="K16" s="149">
        <f t="shared" si="4"/>
        <v>3169346.2800000003</v>
      </c>
      <c r="L16" s="121">
        <f t="shared" si="4"/>
        <v>1949196.38</v>
      </c>
      <c r="M16" s="168">
        <f t="shared" si="4"/>
        <v>1220149.9</v>
      </c>
      <c r="N16" s="245">
        <f t="shared" si="3"/>
        <v>0.7262713194029701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14" s="9" customFormat="1" ht="39.75" customHeight="1">
      <c r="A17" s="254"/>
      <c r="B17" s="6" t="s">
        <v>92</v>
      </c>
      <c r="C17" s="36"/>
      <c r="D17" s="85" t="s">
        <v>93</v>
      </c>
      <c r="E17" s="190">
        <f aca="true" t="shared" si="5" ref="E17:E27">SUM(F17:G17)</f>
        <v>980000</v>
      </c>
      <c r="F17" s="142">
        <f>SUM(F18:F20)</f>
        <v>980000</v>
      </c>
      <c r="G17" s="142">
        <f>SUM(G18:G20)</f>
        <v>0</v>
      </c>
      <c r="H17" s="219">
        <f aca="true" t="shared" si="6" ref="H17:H27">SUM(I17:J17)</f>
        <v>1052000</v>
      </c>
      <c r="I17" s="220">
        <f>SUM(I18:I20)</f>
        <v>1052000</v>
      </c>
      <c r="J17" s="220">
        <f>SUM(J18:J20)</f>
        <v>0</v>
      </c>
      <c r="K17" s="113">
        <f aca="true" t="shared" si="7" ref="K17:K27">SUM(L17:M17)</f>
        <v>1143937.76</v>
      </c>
      <c r="L17" s="122">
        <f>SUM(L18:L20)</f>
        <v>1143937.76</v>
      </c>
      <c r="M17" s="169">
        <f>SUM(M18:M20)</f>
        <v>0</v>
      </c>
      <c r="N17" s="246">
        <f t="shared" si="3"/>
        <v>1.0873933079847908</v>
      </c>
    </row>
    <row r="18" spans="1:14" s="100" customFormat="1" ht="74.25" customHeight="1">
      <c r="A18" s="255"/>
      <c r="B18" s="45"/>
      <c r="C18" s="33" t="s">
        <v>68</v>
      </c>
      <c r="D18" s="34" t="s">
        <v>120</v>
      </c>
      <c r="E18" s="188">
        <f t="shared" si="5"/>
        <v>800000</v>
      </c>
      <c r="F18" s="143">
        <v>800000</v>
      </c>
      <c r="G18" s="143"/>
      <c r="H18" s="219">
        <f t="shared" si="6"/>
        <v>872000</v>
      </c>
      <c r="I18" s="218">
        <v>872000</v>
      </c>
      <c r="J18" s="218"/>
      <c r="K18" s="113">
        <f t="shared" si="7"/>
        <v>976226.71</v>
      </c>
      <c r="L18" s="123">
        <v>976226.71</v>
      </c>
      <c r="M18" s="167"/>
      <c r="N18" s="247">
        <f aca="true" t="shared" si="8" ref="N18:N25">K18/H18</f>
        <v>1.1195260435779817</v>
      </c>
    </row>
    <row r="19" spans="1:14" s="100" customFormat="1" ht="30.75" customHeight="1">
      <c r="A19" s="255"/>
      <c r="B19" s="46"/>
      <c r="C19" s="101" t="s">
        <v>66</v>
      </c>
      <c r="D19" s="37" t="s">
        <v>121</v>
      </c>
      <c r="E19" s="188">
        <f t="shared" si="5"/>
        <v>30000</v>
      </c>
      <c r="F19" s="143">
        <v>30000</v>
      </c>
      <c r="G19" s="143"/>
      <c r="H19" s="219">
        <f t="shared" si="6"/>
        <v>30000</v>
      </c>
      <c r="I19" s="218">
        <v>30000</v>
      </c>
      <c r="J19" s="218"/>
      <c r="K19" s="113">
        <f t="shared" si="7"/>
        <v>41329.89</v>
      </c>
      <c r="L19" s="123">
        <v>41329.89</v>
      </c>
      <c r="M19" s="167"/>
      <c r="N19" s="247">
        <f t="shared" si="8"/>
        <v>1.377663</v>
      </c>
    </row>
    <row r="20" spans="1:14" s="100" customFormat="1" ht="35.25" customHeight="1">
      <c r="A20" s="255"/>
      <c r="B20" s="70"/>
      <c r="C20" s="101" t="s">
        <v>69</v>
      </c>
      <c r="D20" s="34" t="s">
        <v>122</v>
      </c>
      <c r="E20" s="188">
        <f t="shared" si="5"/>
        <v>150000</v>
      </c>
      <c r="F20" s="143">
        <v>150000</v>
      </c>
      <c r="G20" s="143"/>
      <c r="H20" s="219">
        <f t="shared" si="6"/>
        <v>150000</v>
      </c>
      <c r="I20" s="218">
        <v>150000</v>
      </c>
      <c r="J20" s="218"/>
      <c r="K20" s="113">
        <f t="shared" si="7"/>
        <v>126381.16</v>
      </c>
      <c r="L20" s="123">
        <v>126381.16</v>
      </c>
      <c r="M20" s="167"/>
      <c r="N20" s="247">
        <f t="shared" si="8"/>
        <v>0.8425410666666667</v>
      </c>
    </row>
    <row r="21" spans="1:14" s="27" customFormat="1" ht="35.25" customHeight="1">
      <c r="A21" s="35"/>
      <c r="B21" s="40" t="s">
        <v>17</v>
      </c>
      <c r="C21" s="41"/>
      <c r="D21" s="85" t="s">
        <v>6</v>
      </c>
      <c r="E21" s="190">
        <f t="shared" si="5"/>
        <v>4538081</v>
      </c>
      <c r="F21" s="142">
        <f>SUM(F22:F27)</f>
        <v>731251</v>
      </c>
      <c r="G21" s="142">
        <f>SUM(G22:G27)</f>
        <v>3806830</v>
      </c>
      <c r="H21" s="219">
        <f t="shared" si="6"/>
        <v>3311859.89</v>
      </c>
      <c r="I21" s="220">
        <f>SUM(I22:I27)</f>
        <v>731251</v>
      </c>
      <c r="J21" s="220">
        <f>SUM(J22:J27)</f>
        <v>2580608.89</v>
      </c>
      <c r="K21" s="113">
        <f t="shared" si="7"/>
        <v>2025408.52</v>
      </c>
      <c r="L21" s="122">
        <f>SUM(L22:L27)</f>
        <v>805258.62</v>
      </c>
      <c r="M21" s="169">
        <f>SUM(M22:M27)</f>
        <v>1220149.9</v>
      </c>
      <c r="N21" s="246">
        <f t="shared" si="8"/>
        <v>0.6115622602621634</v>
      </c>
    </row>
    <row r="22" spans="1:14" s="18" customFormat="1" ht="56.25" customHeight="1">
      <c r="A22" s="35"/>
      <c r="B22" s="45"/>
      <c r="C22" s="29" t="s">
        <v>80</v>
      </c>
      <c r="D22" s="289" t="s">
        <v>224</v>
      </c>
      <c r="E22" s="188">
        <f t="shared" si="5"/>
        <v>350000</v>
      </c>
      <c r="F22" s="143">
        <v>350000</v>
      </c>
      <c r="G22" s="143"/>
      <c r="H22" s="219">
        <f t="shared" si="6"/>
        <v>350000</v>
      </c>
      <c r="I22" s="218">
        <v>350000</v>
      </c>
      <c r="J22" s="218"/>
      <c r="K22" s="113">
        <f t="shared" si="7"/>
        <v>404094.21</v>
      </c>
      <c r="L22" s="123">
        <v>404094.21</v>
      </c>
      <c r="M22" s="167"/>
      <c r="N22" s="247">
        <f t="shared" si="8"/>
        <v>1.1545548857142858</v>
      </c>
    </row>
    <row r="23" spans="1:14" s="18" customFormat="1" ht="83.25" customHeight="1">
      <c r="A23" s="35"/>
      <c r="B23" s="46"/>
      <c r="C23" s="29" t="s">
        <v>68</v>
      </c>
      <c r="D23" s="34" t="s">
        <v>120</v>
      </c>
      <c r="E23" s="188">
        <f t="shared" si="5"/>
        <v>381251</v>
      </c>
      <c r="F23" s="143">
        <v>381251</v>
      </c>
      <c r="G23" s="143"/>
      <c r="H23" s="219">
        <f t="shared" si="6"/>
        <v>381251</v>
      </c>
      <c r="I23" s="218">
        <v>381251</v>
      </c>
      <c r="J23" s="218"/>
      <c r="K23" s="113">
        <f t="shared" si="7"/>
        <v>380181.57</v>
      </c>
      <c r="L23" s="123">
        <v>380181.57</v>
      </c>
      <c r="M23" s="167"/>
      <c r="N23" s="247">
        <f t="shared" si="8"/>
        <v>0.9971949450624392</v>
      </c>
    </row>
    <row r="24" spans="1:14" s="18" customFormat="1" ht="56.25" customHeight="1">
      <c r="A24" s="277"/>
      <c r="B24" s="46"/>
      <c r="C24" s="29" t="s">
        <v>84</v>
      </c>
      <c r="D24" s="34" t="s">
        <v>124</v>
      </c>
      <c r="E24" s="188">
        <f t="shared" si="5"/>
        <v>50000</v>
      </c>
      <c r="F24" s="143"/>
      <c r="G24" s="143">
        <v>50000</v>
      </c>
      <c r="H24" s="219">
        <f t="shared" si="6"/>
        <v>50000</v>
      </c>
      <c r="I24" s="218"/>
      <c r="J24" s="218">
        <v>50000</v>
      </c>
      <c r="K24" s="113">
        <f t="shared" si="7"/>
        <v>87087.48</v>
      </c>
      <c r="L24" s="123"/>
      <c r="M24" s="123">
        <v>87087.48</v>
      </c>
      <c r="N24" s="247">
        <f t="shared" si="8"/>
        <v>1.7417496</v>
      </c>
    </row>
    <row r="25" spans="1:14" s="18" customFormat="1" ht="54.75" customHeight="1">
      <c r="A25" s="277"/>
      <c r="B25" s="46"/>
      <c r="C25" s="44" t="s">
        <v>81</v>
      </c>
      <c r="D25" s="34" t="s">
        <v>157</v>
      </c>
      <c r="E25" s="188">
        <f>SUM(F25:G25)</f>
        <v>3756830</v>
      </c>
      <c r="F25" s="143"/>
      <c r="G25" s="143">
        <v>3756830</v>
      </c>
      <c r="H25" s="219">
        <f>SUM(I25:J25)</f>
        <v>2530608.89</v>
      </c>
      <c r="I25" s="218"/>
      <c r="J25" s="218">
        <v>2530608.89</v>
      </c>
      <c r="K25" s="113">
        <f>SUM(L25:M25)</f>
        <v>1133062.42</v>
      </c>
      <c r="L25" s="123"/>
      <c r="M25" s="123">
        <v>1133062.42</v>
      </c>
      <c r="N25" s="247">
        <f t="shared" si="8"/>
        <v>0.4477430014876775</v>
      </c>
    </row>
    <row r="26" spans="1:14" s="18" customFormat="1" ht="36.75" customHeight="1">
      <c r="A26" s="35"/>
      <c r="B26" s="103"/>
      <c r="C26" s="31" t="s">
        <v>66</v>
      </c>
      <c r="D26" s="47" t="s">
        <v>121</v>
      </c>
      <c r="E26" s="188">
        <f>SUM(F26:G26)</f>
        <v>0</v>
      </c>
      <c r="F26" s="143"/>
      <c r="G26" s="143"/>
      <c r="H26" s="219">
        <f>SUM(I26:J26)</f>
        <v>0</v>
      </c>
      <c r="I26" s="218"/>
      <c r="J26" s="218"/>
      <c r="K26" s="113">
        <f>SUM(L26:M26)</f>
        <v>8879.6</v>
      </c>
      <c r="L26" s="123">
        <v>8879.6</v>
      </c>
      <c r="M26" s="167"/>
      <c r="N26" s="249" t="s">
        <v>217</v>
      </c>
    </row>
    <row r="27" spans="1:14" s="18" customFormat="1" ht="44.25" customHeight="1" thickBot="1">
      <c r="A27" s="176"/>
      <c r="B27" s="52"/>
      <c r="C27" s="57" t="s">
        <v>69</v>
      </c>
      <c r="D27" s="32" t="s">
        <v>122</v>
      </c>
      <c r="E27" s="191">
        <f t="shared" si="5"/>
        <v>0</v>
      </c>
      <c r="F27" s="145"/>
      <c r="G27" s="148"/>
      <c r="H27" s="258">
        <f t="shared" si="6"/>
        <v>0</v>
      </c>
      <c r="I27" s="221"/>
      <c r="J27" s="222"/>
      <c r="K27" s="265">
        <f t="shared" si="7"/>
        <v>12103.24</v>
      </c>
      <c r="L27" s="126">
        <v>12103.24</v>
      </c>
      <c r="M27" s="170"/>
      <c r="N27" s="249" t="s">
        <v>217</v>
      </c>
    </row>
    <row r="28" spans="1:61" s="3" customFormat="1" ht="38.25" customHeight="1" thickBot="1">
      <c r="A28" s="93" t="s">
        <v>82</v>
      </c>
      <c r="B28" s="5"/>
      <c r="C28" s="7"/>
      <c r="D28" s="91" t="s">
        <v>8</v>
      </c>
      <c r="E28" s="138">
        <f aca="true" t="shared" si="9" ref="E28:M28">E29+E32</f>
        <v>180000</v>
      </c>
      <c r="F28" s="204">
        <f t="shared" si="9"/>
        <v>180000</v>
      </c>
      <c r="G28" s="204">
        <f t="shared" si="9"/>
        <v>0</v>
      </c>
      <c r="H28" s="223">
        <f t="shared" si="9"/>
        <v>180000</v>
      </c>
      <c r="I28" s="213">
        <f t="shared" si="9"/>
        <v>180000</v>
      </c>
      <c r="J28" s="224">
        <f t="shared" si="9"/>
        <v>0</v>
      </c>
      <c r="K28" s="149">
        <f t="shared" si="9"/>
        <v>180364.38</v>
      </c>
      <c r="L28" s="121">
        <f t="shared" si="9"/>
        <v>180364.38</v>
      </c>
      <c r="M28" s="168">
        <f t="shared" si="9"/>
        <v>0</v>
      </c>
      <c r="N28" s="245">
        <f>K28/H28</f>
        <v>1.0020243333333334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14" s="27" customFormat="1" ht="39.75" customHeight="1">
      <c r="A29" s="154"/>
      <c r="B29" s="6" t="s">
        <v>175</v>
      </c>
      <c r="C29" s="41"/>
      <c r="D29" s="42" t="s">
        <v>176</v>
      </c>
      <c r="E29" s="139">
        <f>SUM(F29:G29)</f>
        <v>0</v>
      </c>
      <c r="F29" s="142">
        <f>SUM(F30:F31)</f>
        <v>0</v>
      </c>
      <c r="G29" s="142">
        <f>SUM(G30:G31)</f>
        <v>0</v>
      </c>
      <c r="H29" s="214">
        <f>SUM(I29:J29)</f>
        <v>0</v>
      </c>
      <c r="I29" s="220">
        <f>SUM(I30:I31)</f>
        <v>0</v>
      </c>
      <c r="J29" s="220">
        <f>SUM(J30:J31)</f>
        <v>0</v>
      </c>
      <c r="K29" s="162">
        <f>SUM(L29:M29)</f>
        <v>6465.969999999999</v>
      </c>
      <c r="L29" s="122">
        <f>SUM(L30:L31)</f>
        <v>6465.969999999999</v>
      </c>
      <c r="M29" s="122">
        <f>SUM(M30:M31)</f>
        <v>0</v>
      </c>
      <c r="N29" s="249" t="s">
        <v>217</v>
      </c>
    </row>
    <row r="30" spans="1:14" s="18" customFormat="1" ht="53.25" customHeight="1">
      <c r="A30" s="6"/>
      <c r="B30" s="178"/>
      <c r="C30" s="44" t="s">
        <v>208</v>
      </c>
      <c r="D30" s="147" t="s">
        <v>209</v>
      </c>
      <c r="E30" s="188">
        <f>SUM(F30:G30)</f>
        <v>0</v>
      </c>
      <c r="F30" s="141"/>
      <c r="G30" s="141"/>
      <c r="H30" s="219">
        <f>SUM(I30:J30)</f>
        <v>0</v>
      </c>
      <c r="I30" s="216"/>
      <c r="J30" s="216"/>
      <c r="K30" s="113">
        <f>SUM(L30:M30)</f>
        <v>3804.89</v>
      </c>
      <c r="L30" s="115">
        <v>3804.89</v>
      </c>
      <c r="M30" s="166"/>
      <c r="N30" s="249" t="s">
        <v>217</v>
      </c>
    </row>
    <row r="31" spans="1:14" s="18" customFormat="1" ht="35.25" customHeight="1">
      <c r="A31" s="6"/>
      <c r="B31" s="38"/>
      <c r="C31" s="44" t="s">
        <v>69</v>
      </c>
      <c r="D31" s="147" t="s">
        <v>122</v>
      </c>
      <c r="E31" s="188">
        <f>SUM(F31:G31)</f>
        <v>0</v>
      </c>
      <c r="F31" s="141"/>
      <c r="G31" s="141"/>
      <c r="H31" s="219">
        <f>SUM(I31:J31)</f>
        <v>0</v>
      </c>
      <c r="I31" s="216"/>
      <c r="J31" s="216"/>
      <c r="K31" s="113">
        <f>SUM(L31:M31)</f>
        <v>2661.08</v>
      </c>
      <c r="L31" s="115">
        <v>2661.08</v>
      </c>
      <c r="M31" s="166"/>
      <c r="N31" s="249" t="s">
        <v>217</v>
      </c>
    </row>
    <row r="32" spans="1:14" s="27" customFormat="1" ht="32.25" customHeight="1">
      <c r="A32" s="373"/>
      <c r="B32" s="38" t="s">
        <v>18</v>
      </c>
      <c r="C32" s="41"/>
      <c r="D32" s="42" t="s">
        <v>3</v>
      </c>
      <c r="E32" s="139">
        <f aca="true" t="shared" si="10" ref="E32:E47">SUM(F32:G32)</f>
        <v>180000</v>
      </c>
      <c r="F32" s="142">
        <f>SUM(F33:F34)</f>
        <v>180000</v>
      </c>
      <c r="G32" s="142">
        <f>SUM(G33:G34)</f>
        <v>0</v>
      </c>
      <c r="H32" s="214">
        <f aca="true" t="shared" si="11" ref="H32:H47">SUM(I32:J32)</f>
        <v>180000</v>
      </c>
      <c r="I32" s="220">
        <f>SUM(I33:I34)</f>
        <v>180000</v>
      </c>
      <c r="J32" s="220">
        <f>SUM(J33:J34)</f>
        <v>0</v>
      </c>
      <c r="K32" s="162">
        <f aca="true" t="shared" si="12" ref="K32:K47">SUM(L32:M32)</f>
        <v>173898.41</v>
      </c>
      <c r="L32" s="122">
        <f>SUM(L33:L34)</f>
        <v>173898.41</v>
      </c>
      <c r="M32" s="169">
        <f>SUM(M33:M34)</f>
        <v>0</v>
      </c>
      <c r="N32" s="246">
        <f aca="true" t="shared" si="13" ref="N32:N37">K32/H32</f>
        <v>0.9661022777777778</v>
      </c>
    </row>
    <row r="33" spans="1:14" s="18" customFormat="1" ht="74.25" customHeight="1">
      <c r="A33" s="373"/>
      <c r="B33" s="378"/>
      <c r="C33" s="31" t="s">
        <v>68</v>
      </c>
      <c r="D33" s="34" t="s">
        <v>120</v>
      </c>
      <c r="E33" s="188">
        <f t="shared" si="10"/>
        <v>75000</v>
      </c>
      <c r="F33" s="141">
        <v>75000</v>
      </c>
      <c r="G33" s="141"/>
      <c r="H33" s="219">
        <f t="shared" si="11"/>
        <v>75000</v>
      </c>
      <c r="I33" s="216">
        <v>75000</v>
      </c>
      <c r="J33" s="216"/>
      <c r="K33" s="113">
        <f t="shared" si="12"/>
        <v>118474.52</v>
      </c>
      <c r="L33" s="115">
        <v>118474.52</v>
      </c>
      <c r="M33" s="166"/>
      <c r="N33" s="247">
        <f t="shared" si="13"/>
        <v>1.5796602666666668</v>
      </c>
    </row>
    <row r="34" spans="1:14" s="18" customFormat="1" ht="44.25" customHeight="1" thickBot="1">
      <c r="A34" s="374"/>
      <c r="B34" s="379"/>
      <c r="C34" s="31" t="s">
        <v>70</v>
      </c>
      <c r="D34" s="47" t="s">
        <v>125</v>
      </c>
      <c r="E34" s="188">
        <f t="shared" si="10"/>
        <v>105000</v>
      </c>
      <c r="F34" s="141">
        <v>105000</v>
      </c>
      <c r="G34" s="143"/>
      <c r="H34" s="219">
        <f t="shared" si="11"/>
        <v>105000</v>
      </c>
      <c r="I34" s="216">
        <v>105000</v>
      </c>
      <c r="J34" s="218"/>
      <c r="K34" s="113">
        <f t="shared" si="12"/>
        <v>55423.89</v>
      </c>
      <c r="L34" s="115">
        <v>55423.89</v>
      </c>
      <c r="M34" s="167"/>
      <c r="N34" s="247">
        <f t="shared" si="13"/>
        <v>0.5278465714285714</v>
      </c>
    </row>
    <row r="35" spans="1:61" s="3" customFormat="1" ht="41.25" customHeight="1" thickBot="1">
      <c r="A35" s="4" t="s">
        <v>83</v>
      </c>
      <c r="B35" s="4"/>
      <c r="C35" s="1"/>
      <c r="D35" s="11" t="s">
        <v>10</v>
      </c>
      <c r="E35" s="138">
        <f t="shared" si="10"/>
        <v>188800</v>
      </c>
      <c r="F35" s="204">
        <f>F36+F38+F44</f>
        <v>188800</v>
      </c>
      <c r="G35" s="204">
        <f>G36+G38+G44</f>
        <v>0</v>
      </c>
      <c r="H35" s="212">
        <f t="shared" si="11"/>
        <v>185100</v>
      </c>
      <c r="I35" s="213">
        <f>I36+I38+I44</f>
        <v>185100</v>
      </c>
      <c r="J35" s="213">
        <f>J36+J38+J44</f>
        <v>0</v>
      </c>
      <c r="K35" s="149">
        <f t="shared" si="12"/>
        <v>222049.88999999998</v>
      </c>
      <c r="L35" s="121">
        <f>L36+L38+L44</f>
        <v>222046.28999999998</v>
      </c>
      <c r="M35" s="168">
        <f>M36+M38+M44</f>
        <v>3.6</v>
      </c>
      <c r="N35" s="245">
        <f t="shared" si="13"/>
        <v>1.1996212317666126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14" s="27" customFormat="1" ht="38.25" customHeight="1">
      <c r="A36" s="362"/>
      <c r="B36" s="8" t="s">
        <v>20</v>
      </c>
      <c r="C36" s="25"/>
      <c r="D36" s="26" t="s">
        <v>156</v>
      </c>
      <c r="E36" s="139">
        <f t="shared" si="10"/>
        <v>188800</v>
      </c>
      <c r="F36" s="140">
        <f>SUM(F37)</f>
        <v>188800</v>
      </c>
      <c r="G36" s="140">
        <f>SUM(G37)</f>
        <v>0</v>
      </c>
      <c r="H36" s="214">
        <f t="shared" si="11"/>
        <v>185100</v>
      </c>
      <c r="I36" s="215">
        <f>SUM(I37)</f>
        <v>185100</v>
      </c>
      <c r="J36" s="215">
        <f>SUM(J37)</f>
        <v>0</v>
      </c>
      <c r="K36" s="162">
        <f t="shared" si="12"/>
        <v>185100</v>
      </c>
      <c r="L36" s="114">
        <f>SUM(L37)</f>
        <v>185100</v>
      </c>
      <c r="M36" s="165">
        <f>SUM(M37)</f>
        <v>0</v>
      </c>
      <c r="N36" s="246">
        <f t="shared" si="13"/>
        <v>1</v>
      </c>
    </row>
    <row r="37" spans="1:14" s="18" customFormat="1" ht="74.25" customHeight="1">
      <c r="A37" s="362"/>
      <c r="B37" s="135"/>
      <c r="C37" s="92" t="s">
        <v>49</v>
      </c>
      <c r="D37" s="49" t="s">
        <v>159</v>
      </c>
      <c r="E37" s="189">
        <f t="shared" si="10"/>
        <v>188800</v>
      </c>
      <c r="F37" s="141">
        <v>188800</v>
      </c>
      <c r="G37" s="143"/>
      <c r="H37" s="214">
        <f t="shared" si="11"/>
        <v>185100</v>
      </c>
      <c r="I37" s="216">
        <v>185100</v>
      </c>
      <c r="J37" s="218"/>
      <c r="K37" s="162">
        <f t="shared" si="12"/>
        <v>185100</v>
      </c>
      <c r="L37" s="115">
        <v>185100</v>
      </c>
      <c r="M37" s="167"/>
      <c r="N37" s="247">
        <f t="shared" si="13"/>
        <v>1</v>
      </c>
    </row>
    <row r="38" spans="1:14" s="27" customFormat="1" ht="36.75" customHeight="1">
      <c r="A38" s="39"/>
      <c r="B38" s="8" t="s">
        <v>177</v>
      </c>
      <c r="C38" s="25"/>
      <c r="D38" s="50" t="s">
        <v>180</v>
      </c>
      <c r="E38" s="139">
        <f t="shared" si="10"/>
        <v>0</v>
      </c>
      <c r="F38" s="140">
        <f>SUM(F39:F43)</f>
        <v>0</v>
      </c>
      <c r="G38" s="140">
        <f>SUM(G39:G43)</f>
        <v>0</v>
      </c>
      <c r="H38" s="214">
        <f t="shared" si="11"/>
        <v>0</v>
      </c>
      <c r="I38" s="215">
        <f>SUM(I39:I43)</f>
        <v>0</v>
      </c>
      <c r="J38" s="215">
        <f>SUM(J39:J43)</f>
        <v>0</v>
      </c>
      <c r="K38" s="162">
        <f t="shared" si="12"/>
        <v>33676.36</v>
      </c>
      <c r="L38" s="114">
        <f>SUM(L39:L43)</f>
        <v>33676.36</v>
      </c>
      <c r="M38" s="165">
        <f>SUM(M39:M43)</f>
        <v>0</v>
      </c>
      <c r="N38" s="249" t="s">
        <v>217</v>
      </c>
    </row>
    <row r="39" spans="1:14" s="18" customFormat="1" ht="44.25" customHeight="1">
      <c r="A39" s="39"/>
      <c r="B39" s="365"/>
      <c r="C39" s="150" t="s">
        <v>62</v>
      </c>
      <c r="D39" s="151" t="s">
        <v>126</v>
      </c>
      <c r="E39" s="189">
        <f>SUM(F39:G39)</f>
        <v>0</v>
      </c>
      <c r="F39" s="143"/>
      <c r="G39" s="143"/>
      <c r="H39" s="214">
        <f>SUM(I39:J39)</f>
        <v>0</v>
      </c>
      <c r="I39" s="218"/>
      <c r="J39" s="218"/>
      <c r="K39" s="162">
        <f>SUM(L39:M39)</f>
        <v>22079.15</v>
      </c>
      <c r="L39" s="123">
        <v>22079.15</v>
      </c>
      <c r="M39" s="167"/>
      <c r="N39" s="249" t="s">
        <v>217</v>
      </c>
    </row>
    <row r="40" spans="1:14" s="18" customFormat="1" ht="41.25" customHeight="1">
      <c r="A40" s="39"/>
      <c r="B40" s="365"/>
      <c r="C40" s="31" t="s">
        <v>70</v>
      </c>
      <c r="D40" s="47" t="s">
        <v>125</v>
      </c>
      <c r="E40" s="189">
        <f>SUM(F40:G40)</f>
        <v>0</v>
      </c>
      <c r="F40" s="143"/>
      <c r="G40" s="143"/>
      <c r="H40" s="214">
        <f>SUM(I40:J40)</f>
        <v>0</v>
      </c>
      <c r="I40" s="218"/>
      <c r="J40" s="218"/>
      <c r="K40" s="162">
        <f>SUM(L40:M40)</f>
        <v>59.5</v>
      </c>
      <c r="L40" s="123">
        <v>59.5</v>
      </c>
      <c r="M40" s="167"/>
      <c r="N40" s="249" t="s">
        <v>217</v>
      </c>
    </row>
    <row r="41" spans="1:14" s="18" customFormat="1" ht="39.75" customHeight="1">
      <c r="A41" s="39"/>
      <c r="B41" s="365"/>
      <c r="C41" s="31" t="s">
        <v>66</v>
      </c>
      <c r="D41" s="47" t="s">
        <v>121</v>
      </c>
      <c r="E41" s="189">
        <f>SUM(F41:G41)</f>
        <v>0</v>
      </c>
      <c r="F41" s="143"/>
      <c r="G41" s="143"/>
      <c r="H41" s="214">
        <f>SUM(I41:J41)</f>
        <v>0</v>
      </c>
      <c r="I41" s="218"/>
      <c r="J41" s="218"/>
      <c r="K41" s="162">
        <f>SUM(L41:M41)</f>
        <v>30.02</v>
      </c>
      <c r="L41" s="123">
        <v>30.02</v>
      </c>
      <c r="M41" s="167"/>
      <c r="N41" s="249" t="s">
        <v>217</v>
      </c>
    </row>
    <row r="42" spans="1:14" s="18" customFormat="1" ht="41.25" customHeight="1">
      <c r="A42" s="39"/>
      <c r="B42" s="365"/>
      <c r="C42" s="31" t="s">
        <v>69</v>
      </c>
      <c r="D42" s="147" t="s">
        <v>122</v>
      </c>
      <c r="E42" s="189">
        <f t="shared" si="10"/>
        <v>0</v>
      </c>
      <c r="F42" s="143"/>
      <c r="G42" s="143"/>
      <c r="H42" s="214">
        <f t="shared" si="11"/>
        <v>0</v>
      </c>
      <c r="I42" s="218"/>
      <c r="J42" s="218"/>
      <c r="K42" s="162">
        <f t="shared" si="12"/>
        <v>11430.19</v>
      </c>
      <c r="L42" s="123">
        <v>11430.19</v>
      </c>
      <c r="M42" s="167"/>
      <c r="N42" s="249" t="s">
        <v>217</v>
      </c>
    </row>
    <row r="43" spans="1:14" s="18" customFormat="1" ht="74.25" customHeight="1">
      <c r="A43" s="39"/>
      <c r="B43" s="366"/>
      <c r="C43" s="29" t="s">
        <v>102</v>
      </c>
      <c r="D43" s="34" t="s">
        <v>142</v>
      </c>
      <c r="E43" s="189">
        <f t="shared" si="10"/>
        <v>0</v>
      </c>
      <c r="F43" s="143"/>
      <c r="G43" s="143"/>
      <c r="H43" s="214">
        <f t="shared" si="11"/>
        <v>0</v>
      </c>
      <c r="I43" s="218"/>
      <c r="J43" s="218"/>
      <c r="K43" s="162">
        <f t="shared" si="12"/>
        <v>77.5</v>
      </c>
      <c r="L43" s="123">
        <v>77.5</v>
      </c>
      <c r="M43" s="167"/>
      <c r="N43" s="249" t="s">
        <v>217</v>
      </c>
    </row>
    <row r="44" spans="1:14" s="27" customFormat="1" ht="35.25" customHeight="1">
      <c r="A44" s="39"/>
      <c r="B44" s="40" t="s">
        <v>178</v>
      </c>
      <c r="C44" s="25"/>
      <c r="D44" s="50" t="s">
        <v>2</v>
      </c>
      <c r="E44" s="139">
        <f t="shared" si="10"/>
        <v>0</v>
      </c>
      <c r="F44" s="140">
        <f>SUM(F45:F47)</f>
        <v>0</v>
      </c>
      <c r="G44" s="140">
        <f>SUM(G45:G47)</f>
        <v>0</v>
      </c>
      <c r="H44" s="214">
        <f t="shared" si="11"/>
        <v>0</v>
      </c>
      <c r="I44" s="215">
        <f>SUM(I45:I47)</f>
        <v>0</v>
      </c>
      <c r="J44" s="215">
        <f>SUM(J45:J47)</f>
        <v>0</v>
      </c>
      <c r="K44" s="162">
        <f t="shared" si="12"/>
        <v>3273.5299999999997</v>
      </c>
      <c r="L44" s="114">
        <f>SUM(L45:L47)</f>
        <v>3269.93</v>
      </c>
      <c r="M44" s="165">
        <f>SUM(M45:M47)</f>
        <v>3.6</v>
      </c>
      <c r="N44" s="249" t="s">
        <v>217</v>
      </c>
    </row>
    <row r="45" spans="1:14" s="18" customFormat="1" ht="74.25" customHeight="1">
      <c r="A45" s="39"/>
      <c r="B45" s="45"/>
      <c r="C45" s="31" t="s">
        <v>68</v>
      </c>
      <c r="D45" s="34" t="s">
        <v>120</v>
      </c>
      <c r="E45" s="189">
        <f t="shared" si="10"/>
        <v>0</v>
      </c>
      <c r="F45" s="143"/>
      <c r="G45" s="143"/>
      <c r="H45" s="214">
        <f t="shared" si="11"/>
        <v>0</v>
      </c>
      <c r="I45" s="218"/>
      <c r="J45" s="218"/>
      <c r="K45" s="162">
        <f t="shared" si="12"/>
        <v>100</v>
      </c>
      <c r="L45" s="123">
        <v>100</v>
      </c>
      <c r="M45" s="167"/>
      <c r="N45" s="249" t="s">
        <v>217</v>
      </c>
    </row>
    <row r="46" spans="1:14" s="18" customFormat="1" ht="35.25" customHeight="1">
      <c r="A46" s="39"/>
      <c r="B46" s="180"/>
      <c r="C46" s="44" t="s">
        <v>179</v>
      </c>
      <c r="D46" s="147" t="s">
        <v>182</v>
      </c>
      <c r="E46" s="189">
        <f t="shared" si="10"/>
        <v>0</v>
      </c>
      <c r="F46" s="143"/>
      <c r="G46" s="143"/>
      <c r="H46" s="214">
        <f t="shared" si="11"/>
        <v>0</v>
      </c>
      <c r="I46" s="218"/>
      <c r="J46" s="218"/>
      <c r="K46" s="162">
        <f t="shared" si="12"/>
        <v>3.6</v>
      </c>
      <c r="L46" s="123"/>
      <c r="M46" s="167">
        <v>3.6</v>
      </c>
      <c r="N46" s="249" t="s">
        <v>217</v>
      </c>
    </row>
    <row r="47" spans="1:14" s="18" customFormat="1" ht="41.25" customHeight="1" thickBot="1">
      <c r="A47" s="295"/>
      <c r="B47" s="316"/>
      <c r="C47" s="101" t="s">
        <v>69</v>
      </c>
      <c r="D47" s="72" t="s">
        <v>122</v>
      </c>
      <c r="E47" s="189">
        <f t="shared" si="10"/>
        <v>0</v>
      </c>
      <c r="F47" s="143"/>
      <c r="G47" s="143"/>
      <c r="H47" s="214">
        <f t="shared" si="11"/>
        <v>0</v>
      </c>
      <c r="I47" s="218"/>
      <c r="J47" s="218"/>
      <c r="K47" s="162">
        <f t="shared" si="12"/>
        <v>3169.93</v>
      </c>
      <c r="L47" s="167">
        <v>3169.93</v>
      </c>
      <c r="M47" s="167"/>
      <c r="N47" s="249" t="s">
        <v>217</v>
      </c>
    </row>
    <row r="48" spans="1:61" s="3" customFormat="1" ht="48.75" customHeight="1" thickBot="1">
      <c r="A48" s="5" t="s">
        <v>85</v>
      </c>
      <c r="B48" s="5"/>
      <c r="C48" s="1"/>
      <c r="D48" s="12" t="s">
        <v>147</v>
      </c>
      <c r="E48" s="138">
        <f aca="true" t="shared" si="14" ref="E48:M48">E49</f>
        <v>3372</v>
      </c>
      <c r="F48" s="204">
        <f t="shared" si="14"/>
        <v>3372</v>
      </c>
      <c r="G48" s="204">
        <f t="shared" si="14"/>
        <v>0</v>
      </c>
      <c r="H48" s="212">
        <f t="shared" si="14"/>
        <v>3372</v>
      </c>
      <c r="I48" s="213">
        <f t="shared" si="14"/>
        <v>3372</v>
      </c>
      <c r="J48" s="213">
        <f t="shared" si="14"/>
        <v>0</v>
      </c>
      <c r="K48" s="149">
        <f t="shared" si="14"/>
        <v>3372</v>
      </c>
      <c r="L48" s="121">
        <f t="shared" si="14"/>
        <v>3372</v>
      </c>
      <c r="M48" s="168">
        <f t="shared" si="14"/>
        <v>0</v>
      </c>
      <c r="N48" s="245">
        <f aca="true" t="shared" si="15" ref="N48:N54">K48/H48</f>
        <v>1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1:14" s="27" customFormat="1" ht="50.25" customHeight="1">
      <c r="A49" s="363"/>
      <c r="B49" s="54" t="s">
        <v>21</v>
      </c>
      <c r="C49" s="55"/>
      <c r="D49" s="51" t="s">
        <v>145</v>
      </c>
      <c r="E49" s="139">
        <f>SUM(F49:G49)</f>
        <v>3372</v>
      </c>
      <c r="F49" s="142">
        <f>F50</f>
        <v>3372</v>
      </c>
      <c r="G49" s="142">
        <f>G50</f>
        <v>0</v>
      </c>
      <c r="H49" s="214">
        <f>SUM(I49:J49)</f>
        <v>3372</v>
      </c>
      <c r="I49" s="220">
        <f>I50</f>
        <v>3372</v>
      </c>
      <c r="J49" s="220">
        <f>J50</f>
        <v>0</v>
      </c>
      <c r="K49" s="162">
        <f>SUM(L49:M49)</f>
        <v>3372</v>
      </c>
      <c r="L49" s="122">
        <f>L50</f>
        <v>3372</v>
      </c>
      <c r="M49" s="169">
        <f>M50</f>
        <v>0</v>
      </c>
      <c r="N49" s="246">
        <f t="shared" si="15"/>
        <v>1</v>
      </c>
    </row>
    <row r="50" spans="1:14" s="18" customFormat="1" ht="74.25" customHeight="1" thickBot="1">
      <c r="A50" s="364"/>
      <c r="B50" s="56"/>
      <c r="C50" s="57" t="s">
        <v>49</v>
      </c>
      <c r="D50" s="32" t="s">
        <v>159</v>
      </c>
      <c r="E50" s="189">
        <f>SUM(F50:G50)</f>
        <v>3372</v>
      </c>
      <c r="F50" s="141">
        <v>3372</v>
      </c>
      <c r="G50" s="144"/>
      <c r="H50" s="214">
        <f>SUM(I50:J50)</f>
        <v>3372</v>
      </c>
      <c r="I50" s="216">
        <v>3372</v>
      </c>
      <c r="J50" s="225"/>
      <c r="K50" s="162">
        <f>SUM(L50:M50)</f>
        <v>3372</v>
      </c>
      <c r="L50" s="115">
        <v>3372</v>
      </c>
      <c r="M50" s="171"/>
      <c r="N50" s="247">
        <f t="shared" si="15"/>
        <v>1</v>
      </c>
    </row>
    <row r="51" spans="1:61" s="3" customFormat="1" ht="45.75" customHeight="1" thickBot="1">
      <c r="A51" s="4" t="s">
        <v>88</v>
      </c>
      <c r="B51" s="4"/>
      <c r="C51" s="1"/>
      <c r="D51" s="12" t="s">
        <v>91</v>
      </c>
      <c r="E51" s="138">
        <f aca="true" t="shared" si="16" ref="E51:M51">E52</f>
        <v>600000</v>
      </c>
      <c r="F51" s="204">
        <f t="shared" si="16"/>
        <v>600000</v>
      </c>
      <c r="G51" s="204">
        <f t="shared" si="16"/>
        <v>0</v>
      </c>
      <c r="H51" s="212">
        <f t="shared" si="16"/>
        <v>604829</v>
      </c>
      <c r="I51" s="213">
        <f t="shared" si="16"/>
        <v>604829</v>
      </c>
      <c r="J51" s="213">
        <f t="shared" si="16"/>
        <v>0</v>
      </c>
      <c r="K51" s="149">
        <f t="shared" si="16"/>
        <v>182914.32</v>
      </c>
      <c r="L51" s="121">
        <f t="shared" si="16"/>
        <v>182914.32</v>
      </c>
      <c r="M51" s="168">
        <f t="shared" si="16"/>
        <v>0</v>
      </c>
      <c r="N51" s="245">
        <f t="shared" si="15"/>
        <v>0.302423197300394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14" s="27" customFormat="1" ht="42.75" customHeight="1">
      <c r="A52" s="362"/>
      <c r="B52" s="154" t="s">
        <v>89</v>
      </c>
      <c r="C52" s="58"/>
      <c r="D52" s="51" t="s">
        <v>146</v>
      </c>
      <c r="E52" s="139">
        <f>SUM(F52:G52)</f>
        <v>600000</v>
      </c>
      <c r="F52" s="142">
        <f>SUM(F53:F54)</f>
        <v>600000</v>
      </c>
      <c r="G52" s="142">
        <f>SUM(G53:G54)</f>
        <v>0</v>
      </c>
      <c r="H52" s="214">
        <f>SUM(I52:J52)</f>
        <v>604829</v>
      </c>
      <c r="I52" s="220">
        <f>SUM(I53:I54)</f>
        <v>604829</v>
      </c>
      <c r="J52" s="220">
        <f>SUM(J53:J54)</f>
        <v>0</v>
      </c>
      <c r="K52" s="162">
        <f>SUM(L52:M52)</f>
        <v>182914.32</v>
      </c>
      <c r="L52" s="122">
        <f>SUM(L53:L54)</f>
        <v>182914.32</v>
      </c>
      <c r="M52" s="169">
        <f>SUM(M53:M54)</f>
        <v>0</v>
      </c>
      <c r="N52" s="246">
        <f t="shared" si="15"/>
        <v>0.302423197300394</v>
      </c>
    </row>
    <row r="53" spans="1:14" s="18" customFormat="1" ht="47.25" customHeight="1">
      <c r="A53" s="376"/>
      <c r="B53" s="45"/>
      <c r="C53" s="153" t="s">
        <v>90</v>
      </c>
      <c r="D53" s="34" t="s">
        <v>181</v>
      </c>
      <c r="E53" s="188">
        <f>SUM(F53:G53)</f>
        <v>600000</v>
      </c>
      <c r="F53" s="141">
        <v>600000</v>
      </c>
      <c r="G53" s="141"/>
      <c r="H53" s="219">
        <f>SUM(I53:J53)</f>
        <v>600000</v>
      </c>
      <c r="I53" s="216">
        <v>600000</v>
      </c>
      <c r="J53" s="216"/>
      <c r="K53" s="113">
        <f>SUM(L53:M53)</f>
        <v>178019.93</v>
      </c>
      <c r="L53" s="115">
        <v>178019.93</v>
      </c>
      <c r="M53" s="166"/>
      <c r="N53" s="247">
        <f t="shared" si="15"/>
        <v>0.2966998833333333</v>
      </c>
    </row>
    <row r="54" spans="1:14" s="18" customFormat="1" ht="42.75" customHeight="1" thickBot="1">
      <c r="A54" s="28"/>
      <c r="B54" s="52"/>
      <c r="C54" s="155" t="s">
        <v>69</v>
      </c>
      <c r="D54" s="152" t="s">
        <v>122</v>
      </c>
      <c r="E54" s="192">
        <f>SUM(F54:G54)</f>
        <v>0</v>
      </c>
      <c r="F54" s="144"/>
      <c r="G54" s="144"/>
      <c r="H54" s="259">
        <f>SUM(I54:J54)</f>
        <v>4829</v>
      </c>
      <c r="I54" s="225">
        <v>4829</v>
      </c>
      <c r="J54" s="225"/>
      <c r="K54" s="266">
        <f>SUM(L54:M54)</f>
        <v>4894.39</v>
      </c>
      <c r="L54" s="125">
        <v>4894.39</v>
      </c>
      <c r="M54" s="171"/>
      <c r="N54" s="247">
        <f t="shared" si="15"/>
        <v>1.0135411058190102</v>
      </c>
    </row>
    <row r="55" spans="1:61" s="3" customFormat="1" ht="74.25" customHeight="1" thickBot="1">
      <c r="A55" s="4" t="s">
        <v>48</v>
      </c>
      <c r="B55" s="5"/>
      <c r="C55" s="7"/>
      <c r="D55" s="13" t="s">
        <v>148</v>
      </c>
      <c r="E55" s="138">
        <f aca="true" t="shared" si="17" ref="E55:M55">E56+E59+E67+E76+E81</f>
        <v>23201305</v>
      </c>
      <c r="F55" s="204">
        <f t="shared" si="17"/>
        <v>23201305</v>
      </c>
      <c r="G55" s="204">
        <f t="shared" si="17"/>
        <v>0</v>
      </c>
      <c r="H55" s="226">
        <f t="shared" si="17"/>
        <v>25752934</v>
      </c>
      <c r="I55" s="227">
        <f t="shared" si="17"/>
        <v>25752934</v>
      </c>
      <c r="J55" s="227">
        <f t="shared" si="17"/>
        <v>0</v>
      </c>
      <c r="K55" s="124">
        <f t="shared" si="17"/>
        <v>25891226.02</v>
      </c>
      <c r="L55" s="127">
        <f t="shared" si="17"/>
        <v>25891226.02</v>
      </c>
      <c r="M55" s="132">
        <f t="shared" si="17"/>
        <v>0</v>
      </c>
      <c r="N55" s="245">
        <f>K55/H55</f>
        <v>1.0053699520217774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14" s="27" customFormat="1" ht="42.75" customHeight="1">
      <c r="A56" s="154"/>
      <c r="B56" s="40" t="s">
        <v>22</v>
      </c>
      <c r="C56" s="55"/>
      <c r="D56" s="86" t="s">
        <v>23</v>
      </c>
      <c r="E56" s="139">
        <f aca="true" t="shared" si="18" ref="E56:E95">SUM(F56:G56)</f>
        <v>75000</v>
      </c>
      <c r="F56" s="142">
        <f>SUM(F57:F58)</f>
        <v>75000</v>
      </c>
      <c r="G56" s="142">
        <f>SUM(G57:G58)</f>
        <v>0</v>
      </c>
      <c r="H56" s="214">
        <f aca="true" t="shared" si="19" ref="H56:H95">SUM(I56:J56)</f>
        <v>75000</v>
      </c>
      <c r="I56" s="220">
        <f>SUM(I57:I58)</f>
        <v>75000</v>
      </c>
      <c r="J56" s="220">
        <f>SUM(J57:J58)</f>
        <v>0</v>
      </c>
      <c r="K56" s="162">
        <f aca="true" t="shared" si="20" ref="K56:K95">SUM(L56:M56)</f>
        <v>74870.93</v>
      </c>
      <c r="L56" s="122">
        <f>SUM(L57:L58)</f>
        <v>74870.93</v>
      </c>
      <c r="M56" s="169">
        <f>SUM(M57:M58)</f>
        <v>0</v>
      </c>
      <c r="N56" s="246">
        <f aca="true" t="shared" si="21" ref="N56:N127">K56/H56</f>
        <v>0.9982790666666665</v>
      </c>
    </row>
    <row r="57" spans="1:14" s="18" customFormat="1" ht="50.25" customHeight="1">
      <c r="A57" s="277"/>
      <c r="B57" s="45"/>
      <c r="C57" s="44" t="s">
        <v>50</v>
      </c>
      <c r="D57" s="34" t="s">
        <v>160</v>
      </c>
      <c r="E57" s="189">
        <f t="shared" si="18"/>
        <v>75000</v>
      </c>
      <c r="F57" s="141">
        <v>75000</v>
      </c>
      <c r="G57" s="143"/>
      <c r="H57" s="214">
        <f t="shared" si="19"/>
        <v>75000</v>
      </c>
      <c r="I57" s="216">
        <v>75000</v>
      </c>
      <c r="J57" s="218"/>
      <c r="K57" s="162">
        <f t="shared" si="20"/>
        <v>74814.23</v>
      </c>
      <c r="L57" s="115">
        <v>74814.23</v>
      </c>
      <c r="M57" s="167"/>
      <c r="N57" s="247">
        <f t="shared" si="21"/>
        <v>0.9975230666666666</v>
      </c>
    </row>
    <row r="58" spans="1:14" s="18" customFormat="1" ht="33.75" customHeight="1">
      <c r="A58" s="277"/>
      <c r="B58" s="70"/>
      <c r="C58" s="44" t="s">
        <v>51</v>
      </c>
      <c r="D58" s="34" t="s">
        <v>133</v>
      </c>
      <c r="E58" s="189">
        <f>SUM(F58:G58)</f>
        <v>0</v>
      </c>
      <c r="F58" s="141"/>
      <c r="G58" s="143"/>
      <c r="H58" s="214">
        <f>SUM(I58:J58)</f>
        <v>0</v>
      </c>
      <c r="I58" s="216"/>
      <c r="J58" s="218"/>
      <c r="K58" s="162">
        <f>SUM(L58:M58)</f>
        <v>56.7</v>
      </c>
      <c r="L58" s="115">
        <v>56.7</v>
      </c>
      <c r="M58" s="167"/>
      <c r="N58" s="249" t="s">
        <v>217</v>
      </c>
    </row>
    <row r="59" spans="1:14" s="27" customFormat="1" ht="63.75" customHeight="1">
      <c r="A59" s="35"/>
      <c r="B59" s="156" t="s">
        <v>24</v>
      </c>
      <c r="C59" s="25"/>
      <c r="D59" s="50" t="s">
        <v>25</v>
      </c>
      <c r="E59" s="139">
        <f t="shared" si="18"/>
        <v>8660033</v>
      </c>
      <c r="F59" s="140">
        <f>SUM(F60:F66)</f>
        <v>8660033</v>
      </c>
      <c r="G59" s="140">
        <f>SUM(G60:G66)</f>
        <v>0</v>
      </c>
      <c r="H59" s="214">
        <f t="shared" si="19"/>
        <v>8680412</v>
      </c>
      <c r="I59" s="215">
        <f>SUM(I60:I66)</f>
        <v>8680412</v>
      </c>
      <c r="J59" s="215">
        <f>SUM(J60:J66)</f>
        <v>0</v>
      </c>
      <c r="K59" s="162">
        <f t="shared" si="20"/>
        <v>8573609.52</v>
      </c>
      <c r="L59" s="114">
        <f>SUM(L60:L66)</f>
        <v>8573609.52</v>
      </c>
      <c r="M59" s="165">
        <f>SUM(M60:M66)</f>
        <v>0</v>
      </c>
      <c r="N59" s="246">
        <f t="shared" si="21"/>
        <v>0.9876961508278639</v>
      </c>
    </row>
    <row r="60" spans="1:14" s="18" customFormat="1" ht="39.75" customHeight="1">
      <c r="A60" s="35"/>
      <c r="B60" s="386"/>
      <c r="C60" s="31" t="s">
        <v>52</v>
      </c>
      <c r="D60" s="47" t="s">
        <v>128</v>
      </c>
      <c r="E60" s="189">
        <f t="shared" si="18"/>
        <v>7660033</v>
      </c>
      <c r="F60" s="141">
        <v>7660033</v>
      </c>
      <c r="G60" s="143"/>
      <c r="H60" s="214">
        <f t="shared" si="19"/>
        <v>7680412</v>
      </c>
      <c r="I60" s="216">
        <v>7680412</v>
      </c>
      <c r="J60" s="218"/>
      <c r="K60" s="162">
        <f t="shared" si="20"/>
        <v>7338421.36</v>
      </c>
      <c r="L60" s="115">
        <v>7338421.36</v>
      </c>
      <c r="M60" s="167"/>
      <c r="N60" s="247">
        <f t="shared" si="21"/>
        <v>0.9554723574724898</v>
      </c>
    </row>
    <row r="61" spans="1:14" s="18" customFormat="1" ht="32.25" customHeight="1">
      <c r="A61" s="35"/>
      <c r="B61" s="387"/>
      <c r="C61" s="31" t="s">
        <v>53</v>
      </c>
      <c r="D61" s="47" t="s">
        <v>129</v>
      </c>
      <c r="E61" s="189">
        <f t="shared" si="18"/>
        <v>900000</v>
      </c>
      <c r="F61" s="141">
        <v>900000</v>
      </c>
      <c r="G61" s="143"/>
      <c r="H61" s="214">
        <f t="shared" si="19"/>
        <v>900000</v>
      </c>
      <c r="I61" s="216">
        <v>900000</v>
      </c>
      <c r="J61" s="218"/>
      <c r="K61" s="162">
        <f t="shared" si="20"/>
        <v>1115646.37</v>
      </c>
      <c r="L61" s="115">
        <v>1115646.37</v>
      </c>
      <c r="M61" s="167"/>
      <c r="N61" s="247">
        <f t="shared" si="21"/>
        <v>1.239607077777778</v>
      </c>
    </row>
    <row r="62" spans="1:14" s="18" customFormat="1" ht="47.25" customHeight="1">
      <c r="A62" s="35"/>
      <c r="B62" s="387"/>
      <c r="C62" s="31" t="s">
        <v>54</v>
      </c>
      <c r="D62" s="47" t="s">
        <v>130</v>
      </c>
      <c r="E62" s="189">
        <f t="shared" si="18"/>
        <v>5000</v>
      </c>
      <c r="F62" s="141">
        <v>5000</v>
      </c>
      <c r="G62" s="143"/>
      <c r="H62" s="214">
        <f t="shared" si="19"/>
        <v>5000</v>
      </c>
      <c r="I62" s="216">
        <v>5000</v>
      </c>
      <c r="J62" s="218"/>
      <c r="K62" s="162">
        <f t="shared" si="20"/>
        <v>5429</v>
      </c>
      <c r="L62" s="115">
        <v>5429</v>
      </c>
      <c r="M62" s="167"/>
      <c r="N62" s="247">
        <f t="shared" si="21"/>
        <v>1.0858</v>
      </c>
    </row>
    <row r="63" spans="1:14" s="18" customFormat="1" ht="47.25" customHeight="1">
      <c r="A63" s="35"/>
      <c r="B63" s="387"/>
      <c r="C63" s="31" t="s">
        <v>55</v>
      </c>
      <c r="D63" s="47" t="s">
        <v>131</v>
      </c>
      <c r="E63" s="189">
        <f t="shared" si="18"/>
        <v>52000</v>
      </c>
      <c r="F63" s="141">
        <v>52000</v>
      </c>
      <c r="G63" s="143"/>
      <c r="H63" s="214">
        <f t="shared" si="19"/>
        <v>52000</v>
      </c>
      <c r="I63" s="216">
        <v>52000</v>
      </c>
      <c r="J63" s="218"/>
      <c r="K63" s="162">
        <f t="shared" si="20"/>
        <v>59322</v>
      </c>
      <c r="L63" s="115">
        <v>59322</v>
      </c>
      <c r="M63" s="167"/>
      <c r="N63" s="247">
        <f t="shared" si="21"/>
        <v>1.1408076923076924</v>
      </c>
    </row>
    <row r="64" spans="1:14" s="18" customFormat="1" ht="41.25" customHeight="1">
      <c r="A64" s="35"/>
      <c r="B64" s="387"/>
      <c r="C64" s="31" t="s">
        <v>56</v>
      </c>
      <c r="D64" s="47" t="s">
        <v>132</v>
      </c>
      <c r="E64" s="189">
        <f t="shared" si="18"/>
        <v>20000</v>
      </c>
      <c r="F64" s="141">
        <v>20000</v>
      </c>
      <c r="G64" s="143"/>
      <c r="H64" s="214">
        <f t="shared" si="19"/>
        <v>20000</v>
      </c>
      <c r="I64" s="216">
        <v>20000</v>
      </c>
      <c r="J64" s="218"/>
      <c r="K64" s="162">
        <f t="shared" si="20"/>
        <v>21035</v>
      </c>
      <c r="L64" s="115">
        <v>21035</v>
      </c>
      <c r="M64" s="167"/>
      <c r="N64" s="247">
        <f t="shared" si="21"/>
        <v>1.05175</v>
      </c>
    </row>
    <row r="65" spans="1:14" s="18" customFormat="1" ht="36.75" customHeight="1">
      <c r="A65" s="35"/>
      <c r="B65" s="387"/>
      <c r="C65" s="31" t="s">
        <v>51</v>
      </c>
      <c r="D65" s="34" t="s">
        <v>133</v>
      </c>
      <c r="E65" s="189">
        <f t="shared" si="18"/>
        <v>20000</v>
      </c>
      <c r="F65" s="141">
        <v>20000</v>
      </c>
      <c r="G65" s="143"/>
      <c r="H65" s="214">
        <f t="shared" si="19"/>
        <v>20000</v>
      </c>
      <c r="I65" s="216">
        <v>20000</v>
      </c>
      <c r="J65" s="218"/>
      <c r="K65" s="162">
        <f t="shared" si="20"/>
        <v>31356.79</v>
      </c>
      <c r="L65" s="115">
        <v>31356.79</v>
      </c>
      <c r="M65" s="167"/>
      <c r="N65" s="247">
        <f t="shared" si="21"/>
        <v>1.5678395</v>
      </c>
    </row>
    <row r="66" spans="1:14" s="18" customFormat="1" ht="39.75" customHeight="1">
      <c r="A66" s="35"/>
      <c r="B66" s="388"/>
      <c r="C66" s="31" t="s">
        <v>94</v>
      </c>
      <c r="D66" s="34" t="s">
        <v>134</v>
      </c>
      <c r="E66" s="189">
        <f t="shared" si="18"/>
        <v>3000</v>
      </c>
      <c r="F66" s="141">
        <v>3000</v>
      </c>
      <c r="G66" s="143"/>
      <c r="H66" s="214">
        <f t="shared" si="19"/>
        <v>3000</v>
      </c>
      <c r="I66" s="216">
        <v>3000</v>
      </c>
      <c r="J66" s="218"/>
      <c r="K66" s="162">
        <f t="shared" si="20"/>
        <v>2399</v>
      </c>
      <c r="L66" s="115">
        <v>2399</v>
      </c>
      <c r="M66" s="167"/>
      <c r="N66" s="247">
        <f t="shared" si="21"/>
        <v>0.7996666666666666</v>
      </c>
    </row>
    <row r="67" spans="1:14" s="27" customFormat="1" ht="74.25" customHeight="1">
      <c r="A67" s="35"/>
      <c r="B67" s="60" t="s">
        <v>26</v>
      </c>
      <c r="C67" s="25"/>
      <c r="D67" s="50" t="s">
        <v>149</v>
      </c>
      <c r="E67" s="139">
        <f t="shared" si="18"/>
        <v>4688000</v>
      </c>
      <c r="F67" s="140">
        <f>SUM(F68:F75)</f>
        <v>4688000</v>
      </c>
      <c r="G67" s="140">
        <f>SUM(G68:G75)</f>
        <v>0</v>
      </c>
      <c r="H67" s="214">
        <f t="shared" si="19"/>
        <v>6331250</v>
      </c>
      <c r="I67" s="215">
        <f>SUM(I68:I75)</f>
        <v>6331250</v>
      </c>
      <c r="J67" s="215">
        <f>SUM(J68:J75)</f>
        <v>0</v>
      </c>
      <c r="K67" s="162">
        <f t="shared" si="20"/>
        <v>6804109.629999999</v>
      </c>
      <c r="L67" s="114">
        <f>SUM(L68:L75)</f>
        <v>6804109.629999999</v>
      </c>
      <c r="M67" s="165">
        <f>SUM(M68:M75)</f>
        <v>0</v>
      </c>
      <c r="N67" s="246">
        <f t="shared" si="21"/>
        <v>1.0746866148075023</v>
      </c>
    </row>
    <row r="68" spans="1:14" s="18" customFormat="1" ht="36.75" customHeight="1">
      <c r="A68" s="35"/>
      <c r="B68" s="385"/>
      <c r="C68" s="31" t="s">
        <v>52</v>
      </c>
      <c r="D68" s="47" t="s">
        <v>128</v>
      </c>
      <c r="E68" s="189">
        <f t="shared" si="18"/>
        <v>1990000</v>
      </c>
      <c r="F68" s="141">
        <v>1990000</v>
      </c>
      <c r="G68" s="143"/>
      <c r="H68" s="214">
        <f t="shared" si="19"/>
        <v>1990000</v>
      </c>
      <c r="I68" s="216">
        <v>1990000</v>
      </c>
      <c r="J68" s="218"/>
      <c r="K68" s="162">
        <f t="shared" si="20"/>
        <v>2176499.78</v>
      </c>
      <c r="L68" s="115">
        <v>2176499.78</v>
      </c>
      <c r="M68" s="167"/>
      <c r="N68" s="247">
        <f t="shared" si="21"/>
        <v>1.0937184824120603</v>
      </c>
    </row>
    <row r="69" spans="1:14" s="18" customFormat="1" ht="36.75" customHeight="1">
      <c r="A69" s="35"/>
      <c r="B69" s="385"/>
      <c r="C69" s="31" t="s">
        <v>53</v>
      </c>
      <c r="D69" s="47" t="s">
        <v>129</v>
      </c>
      <c r="E69" s="189">
        <f t="shared" si="18"/>
        <v>2000000</v>
      </c>
      <c r="F69" s="141">
        <v>2000000</v>
      </c>
      <c r="G69" s="143"/>
      <c r="H69" s="214">
        <f t="shared" si="19"/>
        <v>2000000</v>
      </c>
      <c r="I69" s="216">
        <v>2000000</v>
      </c>
      <c r="J69" s="218"/>
      <c r="K69" s="162">
        <f t="shared" si="20"/>
        <v>2125337.06</v>
      </c>
      <c r="L69" s="115">
        <v>2125337.06</v>
      </c>
      <c r="M69" s="167"/>
      <c r="N69" s="247">
        <f t="shared" si="21"/>
        <v>1.06266853</v>
      </c>
    </row>
    <row r="70" spans="1:14" s="18" customFormat="1" ht="41.25" customHeight="1">
      <c r="A70" s="35"/>
      <c r="B70" s="385"/>
      <c r="C70" s="31" t="s">
        <v>54</v>
      </c>
      <c r="D70" s="47" t="s">
        <v>130</v>
      </c>
      <c r="E70" s="189">
        <f t="shared" si="18"/>
        <v>1000</v>
      </c>
      <c r="F70" s="141">
        <v>1000</v>
      </c>
      <c r="G70" s="143"/>
      <c r="H70" s="214">
        <f t="shared" si="19"/>
        <v>1000</v>
      </c>
      <c r="I70" s="216">
        <v>1000</v>
      </c>
      <c r="J70" s="218"/>
      <c r="K70" s="162">
        <f t="shared" si="20"/>
        <v>1456</v>
      </c>
      <c r="L70" s="115">
        <v>1456</v>
      </c>
      <c r="M70" s="167"/>
      <c r="N70" s="247">
        <f t="shared" si="21"/>
        <v>1.456</v>
      </c>
    </row>
    <row r="71" spans="1:14" s="18" customFormat="1" ht="39.75" customHeight="1">
      <c r="A71" s="35"/>
      <c r="B71" s="385"/>
      <c r="C71" s="31" t="s">
        <v>55</v>
      </c>
      <c r="D71" s="47" t="s">
        <v>131</v>
      </c>
      <c r="E71" s="189">
        <f t="shared" si="18"/>
        <v>177000</v>
      </c>
      <c r="F71" s="141">
        <v>177000</v>
      </c>
      <c r="G71" s="143"/>
      <c r="H71" s="214">
        <f t="shared" si="19"/>
        <v>177000</v>
      </c>
      <c r="I71" s="216">
        <v>177000</v>
      </c>
      <c r="J71" s="218"/>
      <c r="K71" s="162">
        <f t="shared" si="20"/>
        <v>180355.06</v>
      </c>
      <c r="L71" s="115">
        <v>180355.06</v>
      </c>
      <c r="M71" s="167"/>
      <c r="N71" s="247">
        <f t="shared" si="21"/>
        <v>1.0189551412429378</v>
      </c>
    </row>
    <row r="72" spans="1:14" s="18" customFormat="1" ht="35.25" customHeight="1">
      <c r="A72" s="35"/>
      <c r="B72" s="385"/>
      <c r="C72" s="31" t="s">
        <v>57</v>
      </c>
      <c r="D72" s="47" t="s">
        <v>135</v>
      </c>
      <c r="E72" s="189">
        <f t="shared" si="18"/>
        <v>60000</v>
      </c>
      <c r="F72" s="141">
        <v>60000</v>
      </c>
      <c r="G72" s="143"/>
      <c r="H72" s="214">
        <f t="shared" si="19"/>
        <v>1658250</v>
      </c>
      <c r="I72" s="216">
        <v>1658250</v>
      </c>
      <c r="J72" s="218"/>
      <c r="K72" s="162">
        <f t="shared" si="20"/>
        <v>1775519.92</v>
      </c>
      <c r="L72" s="115">
        <v>1775519.92</v>
      </c>
      <c r="M72" s="167"/>
      <c r="N72" s="247">
        <f t="shared" si="21"/>
        <v>1.0707190833710236</v>
      </c>
    </row>
    <row r="73" spans="1:14" s="18" customFormat="1" ht="33.75" customHeight="1">
      <c r="A73" s="35"/>
      <c r="B73" s="385"/>
      <c r="C73" s="31" t="s">
        <v>58</v>
      </c>
      <c r="D73" s="47" t="s">
        <v>136</v>
      </c>
      <c r="E73" s="189">
        <f t="shared" si="18"/>
        <v>20000</v>
      </c>
      <c r="F73" s="141">
        <v>20000</v>
      </c>
      <c r="G73" s="143"/>
      <c r="H73" s="214">
        <f t="shared" si="19"/>
        <v>20000</v>
      </c>
      <c r="I73" s="216">
        <v>20000</v>
      </c>
      <c r="J73" s="218"/>
      <c r="K73" s="162">
        <f t="shared" si="20"/>
        <v>19902</v>
      </c>
      <c r="L73" s="115">
        <v>19902</v>
      </c>
      <c r="M73" s="167"/>
      <c r="N73" s="247">
        <f t="shared" si="21"/>
        <v>0.9951</v>
      </c>
    </row>
    <row r="74" spans="1:14" s="18" customFormat="1" ht="38.25" customHeight="1">
      <c r="A74" s="35"/>
      <c r="B74" s="385"/>
      <c r="C74" s="31" t="s">
        <v>56</v>
      </c>
      <c r="D74" s="47" t="s">
        <v>132</v>
      </c>
      <c r="E74" s="189">
        <f t="shared" si="18"/>
        <v>420000</v>
      </c>
      <c r="F74" s="141">
        <v>420000</v>
      </c>
      <c r="G74" s="143"/>
      <c r="H74" s="214">
        <f t="shared" si="19"/>
        <v>420000</v>
      </c>
      <c r="I74" s="216">
        <v>420000</v>
      </c>
      <c r="J74" s="218"/>
      <c r="K74" s="162">
        <f t="shared" si="20"/>
        <v>451693.63</v>
      </c>
      <c r="L74" s="115">
        <v>451693.63</v>
      </c>
      <c r="M74" s="167"/>
      <c r="N74" s="247">
        <f t="shared" si="21"/>
        <v>1.075461023809524</v>
      </c>
    </row>
    <row r="75" spans="1:14" s="18" customFormat="1" ht="35.25" customHeight="1">
      <c r="A75" s="35"/>
      <c r="B75" s="385"/>
      <c r="C75" s="31" t="s">
        <v>51</v>
      </c>
      <c r="D75" s="34" t="s">
        <v>133</v>
      </c>
      <c r="E75" s="189">
        <f t="shared" si="18"/>
        <v>20000</v>
      </c>
      <c r="F75" s="141">
        <v>20000</v>
      </c>
      <c r="G75" s="143"/>
      <c r="H75" s="214">
        <f t="shared" si="19"/>
        <v>65000</v>
      </c>
      <c r="I75" s="216">
        <v>65000</v>
      </c>
      <c r="J75" s="218"/>
      <c r="K75" s="162">
        <f t="shared" si="20"/>
        <v>73346.18</v>
      </c>
      <c r="L75" s="115">
        <v>73346.18</v>
      </c>
      <c r="M75" s="167"/>
      <c r="N75" s="247">
        <f t="shared" si="21"/>
        <v>1.1284027692307692</v>
      </c>
    </row>
    <row r="76" spans="1:14" s="27" customFormat="1" ht="44.25" customHeight="1">
      <c r="A76" s="35"/>
      <c r="B76" s="61" t="s">
        <v>27</v>
      </c>
      <c r="C76" s="25"/>
      <c r="D76" s="50" t="s">
        <v>150</v>
      </c>
      <c r="E76" s="139">
        <f t="shared" si="18"/>
        <v>824000</v>
      </c>
      <c r="F76" s="140">
        <f>SUM(F77:F80)</f>
        <v>824000</v>
      </c>
      <c r="G76" s="140">
        <f>SUM(G77:G80)</f>
        <v>0</v>
      </c>
      <c r="H76" s="214">
        <f t="shared" si="19"/>
        <v>1712000</v>
      </c>
      <c r="I76" s="215">
        <f>SUM(I77:I80)</f>
        <v>1712000</v>
      </c>
      <c r="J76" s="215">
        <f>SUM(J77:J80)</f>
        <v>0</v>
      </c>
      <c r="K76" s="162">
        <f t="shared" si="20"/>
        <v>1559866.7600000002</v>
      </c>
      <c r="L76" s="114">
        <f>SUM(L77:L80)</f>
        <v>1559866.7600000002</v>
      </c>
      <c r="M76" s="165">
        <f>SUM(M77:M80)</f>
        <v>0</v>
      </c>
      <c r="N76" s="246">
        <f t="shared" si="21"/>
        <v>0.9111371261682244</v>
      </c>
    </row>
    <row r="77" spans="1:14" s="18" customFormat="1" ht="42.75" customHeight="1">
      <c r="A77" s="35"/>
      <c r="B77" s="370"/>
      <c r="C77" s="44" t="s">
        <v>59</v>
      </c>
      <c r="D77" s="47" t="s">
        <v>137</v>
      </c>
      <c r="E77" s="189">
        <f t="shared" si="18"/>
        <v>380000</v>
      </c>
      <c r="F77" s="143">
        <v>380000</v>
      </c>
      <c r="G77" s="143"/>
      <c r="H77" s="214">
        <f t="shared" si="19"/>
        <v>380000</v>
      </c>
      <c r="I77" s="218">
        <v>380000</v>
      </c>
      <c r="J77" s="218"/>
      <c r="K77" s="162">
        <f t="shared" si="20"/>
        <v>329491.41</v>
      </c>
      <c r="L77" s="123">
        <v>329491.41</v>
      </c>
      <c r="M77" s="167"/>
      <c r="N77" s="247">
        <f t="shared" si="21"/>
        <v>0.8670826578947368</v>
      </c>
    </row>
    <row r="78" spans="1:14" s="18" customFormat="1" ht="41.25" customHeight="1">
      <c r="A78" s="35"/>
      <c r="B78" s="365"/>
      <c r="C78" s="44" t="s">
        <v>60</v>
      </c>
      <c r="D78" s="34" t="s">
        <v>225</v>
      </c>
      <c r="E78" s="189">
        <f t="shared" si="18"/>
        <v>330000</v>
      </c>
      <c r="F78" s="143">
        <v>330000</v>
      </c>
      <c r="G78" s="143"/>
      <c r="H78" s="214">
        <f t="shared" si="19"/>
        <v>370000</v>
      </c>
      <c r="I78" s="218">
        <v>370000</v>
      </c>
      <c r="J78" s="218"/>
      <c r="K78" s="162">
        <f t="shared" si="20"/>
        <v>369477.4</v>
      </c>
      <c r="L78" s="123">
        <v>369477.4</v>
      </c>
      <c r="M78" s="167"/>
      <c r="N78" s="247">
        <f t="shared" si="21"/>
        <v>0.9985875675675676</v>
      </c>
    </row>
    <row r="79" spans="1:14" s="18" customFormat="1" ht="44.25" customHeight="1">
      <c r="A79" s="35"/>
      <c r="B79" s="365"/>
      <c r="C79" s="29" t="s">
        <v>61</v>
      </c>
      <c r="D79" s="34" t="s">
        <v>123</v>
      </c>
      <c r="E79" s="189">
        <f>SUM(F79:G79)</f>
        <v>114000</v>
      </c>
      <c r="F79" s="143">
        <v>114000</v>
      </c>
      <c r="G79" s="143"/>
      <c r="H79" s="214">
        <f>SUM(I79:J79)</f>
        <v>962000</v>
      </c>
      <c r="I79" s="218">
        <v>962000</v>
      </c>
      <c r="J79" s="218"/>
      <c r="K79" s="162">
        <f>SUM(L79:M79)</f>
        <v>860353.6</v>
      </c>
      <c r="L79" s="123">
        <v>860353.6</v>
      </c>
      <c r="M79" s="167"/>
      <c r="N79" s="247">
        <f t="shared" si="21"/>
        <v>0.8943384615384615</v>
      </c>
    </row>
    <row r="80" spans="1:14" s="18" customFormat="1" ht="42.75" customHeight="1">
      <c r="A80" s="35"/>
      <c r="B80" s="366"/>
      <c r="C80" s="31" t="s">
        <v>66</v>
      </c>
      <c r="D80" s="47" t="s">
        <v>121</v>
      </c>
      <c r="E80" s="189">
        <f t="shared" si="18"/>
        <v>0</v>
      </c>
      <c r="F80" s="143"/>
      <c r="G80" s="143"/>
      <c r="H80" s="214">
        <f t="shared" si="19"/>
        <v>0</v>
      </c>
      <c r="I80" s="218"/>
      <c r="J80" s="218"/>
      <c r="K80" s="162">
        <f t="shared" si="20"/>
        <v>544.35</v>
      </c>
      <c r="L80" s="123">
        <v>544.35</v>
      </c>
      <c r="M80" s="167"/>
      <c r="N80" s="298" t="s">
        <v>217</v>
      </c>
    </row>
    <row r="81" spans="1:14" s="27" customFormat="1" ht="47.25" customHeight="1">
      <c r="A81" s="35"/>
      <c r="B81" s="54" t="s">
        <v>28</v>
      </c>
      <c r="C81" s="25"/>
      <c r="D81" s="50" t="s">
        <v>29</v>
      </c>
      <c r="E81" s="139">
        <f t="shared" si="18"/>
        <v>8954272</v>
      </c>
      <c r="F81" s="140">
        <f>F82+F83</f>
        <v>8954272</v>
      </c>
      <c r="G81" s="140">
        <f>G82+G83</f>
        <v>0</v>
      </c>
      <c r="H81" s="214">
        <f t="shared" si="19"/>
        <v>8954272</v>
      </c>
      <c r="I81" s="215">
        <f>I82+I83</f>
        <v>8954272</v>
      </c>
      <c r="J81" s="215">
        <f>J82+J83</f>
        <v>0</v>
      </c>
      <c r="K81" s="162">
        <f t="shared" si="20"/>
        <v>8878769.18</v>
      </c>
      <c r="L81" s="114">
        <f>L82+L83</f>
        <v>8878769.18</v>
      </c>
      <c r="M81" s="165">
        <f>M82+M83</f>
        <v>0</v>
      </c>
      <c r="N81" s="246">
        <f t="shared" si="21"/>
        <v>0.9915679554965495</v>
      </c>
    </row>
    <row r="82" spans="1:14" s="18" customFormat="1" ht="39.75" customHeight="1">
      <c r="A82" s="35"/>
      <c r="B82" s="361"/>
      <c r="C82" s="31" t="s">
        <v>63</v>
      </c>
      <c r="D82" s="47" t="s">
        <v>138</v>
      </c>
      <c r="E82" s="188">
        <f t="shared" si="18"/>
        <v>8404272</v>
      </c>
      <c r="F82" s="141">
        <v>8404272</v>
      </c>
      <c r="G82" s="141"/>
      <c r="H82" s="219">
        <f t="shared" si="19"/>
        <v>8404272</v>
      </c>
      <c r="I82" s="216">
        <v>8404272</v>
      </c>
      <c r="J82" s="216"/>
      <c r="K82" s="113">
        <f t="shared" si="20"/>
        <v>8097767</v>
      </c>
      <c r="L82" s="115">
        <v>8097767</v>
      </c>
      <c r="M82" s="166"/>
      <c r="N82" s="247">
        <f t="shared" si="21"/>
        <v>0.9635298571964354</v>
      </c>
    </row>
    <row r="83" spans="1:14" s="18" customFormat="1" ht="30.75" customHeight="1" thickBot="1">
      <c r="A83" s="176"/>
      <c r="B83" s="361"/>
      <c r="C83" s="31" t="s">
        <v>64</v>
      </c>
      <c r="D83" s="47" t="s">
        <v>139</v>
      </c>
      <c r="E83" s="189">
        <f t="shared" si="18"/>
        <v>550000</v>
      </c>
      <c r="F83" s="143">
        <v>550000</v>
      </c>
      <c r="G83" s="143"/>
      <c r="H83" s="214">
        <f t="shared" si="19"/>
        <v>550000</v>
      </c>
      <c r="I83" s="218">
        <v>550000</v>
      </c>
      <c r="J83" s="218"/>
      <c r="K83" s="162">
        <f t="shared" si="20"/>
        <v>781002.18</v>
      </c>
      <c r="L83" s="123">
        <v>781002.18</v>
      </c>
      <c r="M83" s="167"/>
      <c r="N83" s="247">
        <f t="shared" si="21"/>
        <v>1.4200039636363637</v>
      </c>
    </row>
    <row r="84" spans="1:61" s="3" customFormat="1" ht="32.25" customHeight="1" thickBot="1">
      <c r="A84" s="5" t="s">
        <v>47</v>
      </c>
      <c r="B84" s="4"/>
      <c r="C84" s="1"/>
      <c r="D84" s="12" t="s">
        <v>118</v>
      </c>
      <c r="E84" s="138">
        <f t="shared" si="18"/>
        <v>14735919</v>
      </c>
      <c r="F84" s="204">
        <f>F85+F87+F89+F94</f>
        <v>14735919</v>
      </c>
      <c r="G84" s="204">
        <f>G85+G87+G89+G94</f>
        <v>0</v>
      </c>
      <c r="H84" s="212">
        <f t="shared" si="19"/>
        <v>15090211.61</v>
      </c>
      <c r="I84" s="213">
        <f>I85+I87+I89+I94</f>
        <v>15071481.86</v>
      </c>
      <c r="J84" s="213">
        <f>J85+J87+J89+J94</f>
        <v>18729.75</v>
      </c>
      <c r="K84" s="149">
        <f t="shared" si="20"/>
        <v>15158576.12</v>
      </c>
      <c r="L84" s="121">
        <f>L85+L87+L89+L94</f>
        <v>15139846.37</v>
      </c>
      <c r="M84" s="168">
        <f>M85+M87+M89+M94</f>
        <v>18729.75</v>
      </c>
      <c r="N84" s="245">
        <f>K84/H84</f>
        <v>1.0045303877617393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1:14" s="27" customFormat="1" ht="53.25" customHeight="1">
      <c r="A85" s="35"/>
      <c r="B85" s="54" t="s">
        <v>19</v>
      </c>
      <c r="C85" s="41"/>
      <c r="D85" s="51" t="s">
        <v>151</v>
      </c>
      <c r="E85" s="139">
        <f t="shared" si="18"/>
        <v>10751908</v>
      </c>
      <c r="F85" s="142">
        <f>F86</f>
        <v>10751908</v>
      </c>
      <c r="G85" s="142">
        <f>G86</f>
        <v>0</v>
      </c>
      <c r="H85" s="214">
        <f t="shared" si="19"/>
        <v>11044825</v>
      </c>
      <c r="I85" s="220">
        <f>I86</f>
        <v>11044825</v>
      </c>
      <c r="J85" s="220">
        <f>J86</f>
        <v>0</v>
      </c>
      <c r="K85" s="162">
        <f t="shared" si="20"/>
        <v>11044825</v>
      </c>
      <c r="L85" s="122">
        <f>L86</f>
        <v>11044825</v>
      </c>
      <c r="M85" s="169">
        <f>M86</f>
        <v>0</v>
      </c>
      <c r="N85" s="246">
        <f t="shared" si="21"/>
        <v>1</v>
      </c>
    </row>
    <row r="86" spans="1:14" s="18" customFormat="1" ht="42.75" customHeight="1">
      <c r="A86" s="35"/>
      <c r="B86" s="62"/>
      <c r="C86" s="31" t="s">
        <v>65</v>
      </c>
      <c r="D86" s="47" t="s">
        <v>140</v>
      </c>
      <c r="E86" s="189">
        <f t="shared" si="18"/>
        <v>10751908</v>
      </c>
      <c r="F86" s="143">
        <v>10751908</v>
      </c>
      <c r="G86" s="143"/>
      <c r="H86" s="214">
        <f t="shared" si="19"/>
        <v>11044825</v>
      </c>
      <c r="I86" s="218">
        <v>11044825</v>
      </c>
      <c r="J86" s="218"/>
      <c r="K86" s="162">
        <f t="shared" si="20"/>
        <v>11044825</v>
      </c>
      <c r="L86" s="123">
        <v>11044825</v>
      </c>
      <c r="M86" s="167"/>
      <c r="N86" s="247">
        <f t="shared" si="21"/>
        <v>1</v>
      </c>
    </row>
    <row r="87" spans="1:14" s="27" customFormat="1" ht="33.75" customHeight="1">
      <c r="A87" s="35"/>
      <c r="B87" s="60" t="s">
        <v>30</v>
      </c>
      <c r="C87" s="25"/>
      <c r="D87" s="50" t="s">
        <v>164</v>
      </c>
      <c r="E87" s="139">
        <f t="shared" si="18"/>
        <v>3434378</v>
      </c>
      <c r="F87" s="140">
        <f>F88</f>
        <v>3434378</v>
      </c>
      <c r="G87" s="140">
        <f>G88</f>
        <v>0</v>
      </c>
      <c r="H87" s="214">
        <f t="shared" si="19"/>
        <v>3434378</v>
      </c>
      <c r="I87" s="215">
        <f>I88</f>
        <v>3434378</v>
      </c>
      <c r="J87" s="215">
        <f>J88</f>
        <v>0</v>
      </c>
      <c r="K87" s="162">
        <f t="shared" si="20"/>
        <v>3434378</v>
      </c>
      <c r="L87" s="114">
        <f>L88</f>
        <v>3434378</v>
      </c>
      <c r="M87" s="165">
        <f>M88</f>
        <v>0</v>
      </c>
      <c r="N87" s="246">
        <f t="shared" si="21"/>
        <v>1</v>
      </c>
    </row>
    <row r="88" spans="1:14" s="18" customFormat="1" ht="33.75" customHeight="1">
      <c r="A88" s="276"/>
      <c r="B88" s="62"/>
      <c r="C88" s="31" t="s">
        <v>65</v>
      </c>
      <c r="D88" s="47" t="s">
        <v>140</v>
      </c>
      <c r="E88" s="189">
        <f t="shared" si="18"/>
        <v>3434378</v>
      </c>
      <c r="F88" s="143">
        <v>3434378</v>
      </c>
      <c r="G88" s="143"/>
      <c r="H88" s="214">
        <f t="shared" si="19"/>
        <v>3434378</v>
      </c>
      <c r="I88" s="218">
        <v>3434378</v>
      </c>
      <c r="J88" s="218"/>
      <c r="K88" s="162">
        <f t="shared" si="20"/>
        <v>3434378</v>
      </c>
      <c r="L88" s="123">
        <v>3434378</v>
      </c>
      <c r="M88" s="167"/>
      <c r="N88" s="247">
        <f t="shared" si="21"/>
        <v>1</v>
      </c>
    </row>
    <row r="89" spans="1:14" s="27" customFormat="1" ht="38.25" customHeight="1">
      <c r="A89" s="35"/>
      <c r="B89" s="178" t="s">
        <v>169</v>
      </c>
      <c r="C89" s="25"/>
      <c r="D89" s="50" t="s">
        <v>170</v>
      </c>
      <c r="E89" s="139">
        <f t="shared" si="18"/>
        <v>20000</v>
      </c>
      <c r="F89" s="140">
        <f>SUM(F90:F93)</f>
        <v>20000</v>
      </c>
      <c r="G89" s="140">
        <f>SUM(G90:G93)</f>
        <v>0</v>
      </c>
      <c r="H89" s="214">
        <f t="shared" si="19"/>
        <v>81375.61</v>
      </c>
      <c r="I89" s="215">
        <f>SUM(I90:I93)</f>
        <v>62645.86</v>
      </c>
      <c r="J89" s="215">
        <f>SUM(J90:J93)</f>
        <v>18729.75</v>
      </c>
      <c r="K89" s="162">
        <f t="shared" si="20"/>
        <v>149740.12</v>
      </c>
      <c r="L89" s="114">
        <f>SUM(L90:L93)</f>
        <v>131010.37000000001</v>
      </c>
      <c r="M89" s="165">
        <f>SUM(M90:M93)</f>
        <v>18729.75</v>
      </c>
      <c r="N89" s="246">
        <f t="shared" si="21"/>
        <v>1.8401105687564123</v>
      </c>
    </row>
    <row r="90" spans="1:14" s="18" customFormat="1" ht="38.25" customHeight="1">
      <c r="A90" s="277"/>
      <c r="B90" s="45"/>
      <c r="C90" s="44" t="s">
        <v>66</v>
      </c>
      <c r="D90" s="47" t="s">
        <v>121</v>
      </c>
      <c r="E90" s="188">
        <f t="shared" si="18"/>
        <v>20000</v>
      </c>
      <c r="F90" s="141">
        <v>20000</v>
      </c>
      <c r="G90" s="141"/>
      <c r="H90" s="219">
        <f t="shared" si="19"/>
        <v>20000</v>
      </c>
      <c r="I90" s="218">
        <v>20000</v>
      </c>
      <c r="J90" s="218"/>
      <c r="K90" s="162">
        <f t="shared" si="20"/>
        <v>77286.91</v>
      </c>
      <c r="L90" s="123">
        <v>77286.91</v>
      </c>
      <c r="M90" s="167"/>
      <c r="N90" s="247">
        <f t="shared" si="21"/>
        <v>3.8643455</v>
      </c>
    </row>
    <row r="91" spans="1:14" s="18" customFormat="1" ht="32.25" customHeight="1">
      <c r="A91" s="277"/>
      <c r="B91" s="46"/>
      <c r="C91" s="101" t="s">
        <v>69</v>
      </c>
      <c r="D91" s="72" t="s">
        <v>122</v>
      </c>
      <c r="E91" s="189">
        <f>SUM(F91:G91)</f>
        <v>0</v>
      </c>
      <c r="F91" s="143"/>
      <c r="G91" s="143"/>
      <c r="H91" s="214">
        <f>SUM(I91:J91)</f>
        <v>0</v>
      </c>
      <c r="I91" s="216"/>
      <c r="J91" s="216"/>
      <c r="K91" s="113">
        <f>SUM(L91:M91)</f>
        <v>11077.6</v>
      </c>
      <c r="L91" s="115">
        <v>11077.6</v>
      </c>
      <c r="M91" s="166"/>
      <c r="N91" s="248" t="s">
        <v>217</v>
      </c>
    </row>
    <row r="92" spans="1:14" s="18" customFormat="1" ht="51.75" customHeight="1">
      <c r="A92" s="277"/>
      <c r="B92" s="46"/>
      <c r="C92" s="29" t="s">
        <v>74</v>
      </c>
      <c r="D92" s="34" t="s">
        <v>155</v>
      </c>
      <c r="E92" s="189">
        <f>SUM(F92:G92)</f>
        <v>0</v>
      </c>
      <c r="F92" s="143"/>
      <c r="G92" s="143"/>
      <c r="H92" s="214">
        <f>SUM(I92:J92)</f>
        <v>42645.86</v>
      </c>
      <c r="I92" s="216">
        <v>42645.86</v>
      </c>
      <c r="J92" s="216"/>
      <c r="K92" s="113">
        <f>SUM(L92:M92)</f>
        <v>42645.86</v>
      </c>
      <c r="L92" s="115">
        <v>42645.86</v>
      </c>
      <c r="M92" s="166"/>
      <c r="N92" s="247">
        <f t="shared" si="21"/>
        <v>1</v>
      </c>
    </row>
    <row r="93" spans="1:14" s="18" customFormat="1" ht="53.25" customHeight="1">
      <c r="A93" s="277"/>
      <c r="B93" s="70"/>
      <c r="C93" s="101" t="s">
        <v>279</v>
      </c>
      <c r="D93" s="72" t="s">
        <v>280</v>
      </c>
      <c r="E93" s="189">
        <f t="shared" si="18"/>
        <v>0</v>
      </c>
      <c r="F93" s="143"/>
      <c r="G93" s="143"/>
      <c r="H93" s="214">
        <f t="shared" si="19"/>
        <v>18729.75</v>
      </c>
      <c r="I93" s="216"/>
      <c r="J93" s="216">
        <v>18729.75</v>
      </c>
      <c r="K93" s="113">
        <f t="shared" si="20"/>
        <v>18729.75</v>
      </c>
      <c r="L93" s="115"/>
      <c r="M93" s="115">
        <v>18729.75</v>
      </c>
      <c r="N93" s="247">
        <f t="shared" si="21"/>
        <v>1</v>
      </c>
    </row>
    <row r="94" spans="1:14" s="27" customFormat="1" ht="32.25" customHeight="1">
      <c r="A94" s="35"/>
      <c r="B94" s="38" t="s">
        <v>31</v>
      </c>
      <c r="C94" s="41"/>
      <c r="D94" s="51" t="s">
        <v>32</v>
      </c>
      <c r="E94" s="139">
        <f t="shared" si="18"/>
        <v>529633</v>
      </c>
      <c r="F94" s="142">
        <f>F95</f>
        <v>529633</v>
      </c>
      <c r="G94" s="142">
        <f>G95</f>
        <v>0</v>
      </c>
      <c r="H94" s="214">
        <f t="shared" si="19"/>
        <v>529633</v>
      </c>
      <c r="I94" s="220">
        <f>I95</f>
        <v>529633</v>
      </c>
      <c r="J94" s="220">
        <f>J95</f>
        <v>0</v>
      </c>
      <c r="K94" s="162">
        <f t="shared" si="20"/>
        <v>529633</v>
      </c>
      <c r="L94" s="122">
        <f>L95</f>
        <v>529633</v>
      </c>
      <c r="M94" s="169">
        <f>M95</f>
        <v>0</v>
      </c>
      <c r="N94" s="246">
        <f t="shared" si="21"/>
        <v>1</v>
      </c>
    </row>
    <row r="95" spans="1:14" s="18" customFormat="1" ht="38.25" customHeight="1" thickBot="1">
      <c r="A95" s="176"/>
      <c r="B95" s="56"/>
      <c r="C95" s="63" t="s">
        <v>65</v>
      </c>
      <c r="D95" s="64" t="s">
        <v>140</v>
      </c>
      <c r="E95" s="193">
        <f t="shared" si="18"/>
        <v>529633</v>
      </c>
      <c r="F95" s="144">
        <v>529633</v>
      </c>
      <c r="G95" s="144"/>
      <c r="H95" s="260">
        <f t="shared" si="19"/>
        <v>529633</v>
      </c>
      <c r="I95" s="225">
        <v>529633</v>
      </c>
      <c r="J95" s="225"/>
      <c r="K95" s="267">
        <f t="shared" si="20"/>
        <v>529633</v>
      </c>
      <c r="L95" s="125">
        <v>529633</v>
      </c>
      <c r="M95" s="171"/>
      <c r="N95" s="247">
        <f t="shared" si="21"/>
        <v>1</v>
      </c>
    </row>
    <row r="96" spans="1:61" s="2" customFormat="1" ht="39.75" customHeight="1" thickBot="1">
      <c r="A96" s="4" t="s">
        <v>67</v>
      </c>
      <c r="B96" s="4"/>
      <c r="C96" s="1"/>
      <c r="D96" s="12" t="s">
        <v>11</v>
      </c>
      <c r="E96" s="138">
        <f>E97+E103+E105+E113+E120+E122+E126</f>
        <v>1082842</v>
      </c>
      <c r="F96" s="138">
        <f>F97+F103+F105+F113+F120+F122+F126</f>
        <v>1082842</v>
      </c>
      <c r="G96" s="138">
        <f>G97+G103+G105+G113+G120+G122+G126</f>
        <v>0</v>
      </c>
      <c r="H96" s="212">
        <f>H97+H103+H105+H111+H113+H120+H122+H126</f>
        <v>2386573.17</v>
      </c>
      <c r="I96" s="212">
        <f>I97+I103+I105+I111+I113+I120+I122+I126</f>
        <v>1383413.17</v>
      </c>
      <c r="J96" s="212">
        <f>J97+J103+J105+J111+J113+J120+J122+J126</f>
        <v>1003160</v>
      </c>
      <c r="K96" s="149">
        <f>K97+K103+K105+K111+K113+K120+K122+K126+K130</f>
        <v>2153598.66</v>
      </c>
      <c r="L96" s="149">
        <f>L97+L103+L105+L111+L113+L120+L122+L126+L130</f>
        <v>1378853.2000000002</v>
      </c>
      <c r="M96" s="149">
        <f>M97+M103+M105+M111+M113+M120+M122+M126+M130</f>
        <v>774745.46</v>
      </c>
      <c r="N96" s="245">
        <f>K96/H96</f>
        <v>0.9023811576663289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1:14" s="27" customFormat="1" ht="32.25" customHeight="1">
      <c r="A97" s="362"/>
      <c r="B97" s="8" t="s">
        <v>34</v>
      </c>
      <c r="C97" s="25"/>
      <c r="D97" s="26" t="s">
        <v>33</v>
      </c>
      <c r="E97" s="139">
        <f aca="true" t="shared" si="22" ref="E97:E104">SUM(F97:G97)</f>
        <v>20112</v>
      </c>
      <c r="F97" s="140">
        <f>SUM(F98:F102)</f>
        <v>20112</v>
      </c>
      <c r="G97" s="140">
        <f>SUM(G98:G102)</f>
        <v>0</v>
      </c>
      <c r="H97" s="214">
        <f aca="true" t="shared" si="23" ref="H97:H104">SUM(I97:J97)</f>
        <v>24417.17</v>
      </c>
      <c r="I97" s="215">
        <f>SUM(I98:I102)</f>
        <v>24257.17</v>
      </c>
      <c r="J97" s="215">
        <f>SUM(J98:J102)</f>
        <v>160</v>
      </c>
      <c r="K97" s="162">
        <f aca="true" t="shared" si="24" ref="K97:K104">SUM(L97:M97)</f>
        <v>42676.5</v>
      </c>
      <c r="L97" s="114">
        <f>SUM(L98:L102)</f>
        <v>41542.5</v>
      </c>
      <c r="M97" s="165">
        <f>SUM(M98:M102)</f>
        <v>1134</v>
      </c>
      <c r="N97" s="246">
        <f t="shared" si="21"/>
        <v>1.7478069735354262</v>
      </c>
    </row>
    <row r="98" spans="1:14" s="18" customFormat="1" ht="38.25" customHeight="1">
      <c r="A98" s="376"/>
      <c r="B98" s="45"/>
      <c r="C98" s="150" t="s">
        <v>62</v>
      </c>
      <c r="D98" s="151" t="s">
        <v>126</v>
      </c>
      <c r="E98" s="189">
        <f t="shared" si="22"/>
        <v>0</v>
      </c>
      <c r="F98" s="143"/>
      <c r="G98" s="143"/>
      <c r="H98" s="214">
        <f t="shared" si="23"/>
        <v>0</v>
      </c>
      <c r="I98" s="218"/>
      <c r="J98" s="218"/>
      <c r="K98" s="162">
        <f t="shared" si="24"/>
        <v>646</v>
      </c>
      <c r="L98" s="123">
        <v>646</v>
      </c>
      <c r="M98" s="167"/>
      <c r="N98" s="298" t="s">
        <v>217</v>
      </c>
    </row>
    <row r="99" spans="1:14" s="18" customFormat="1" ht="74.25" customHeight="1">
      <c r="A99" s="376"/>
      <c r="B99" s="46"/>
      <c r="C99" s="53" t="s">
        <v>68</v>
      </c>
      <c r="D99" s="34" t="s">
        <v>120</v>
      </c>
      <c r="E99" s="189">
        <f t="shared" si="22"/>
        <v>20112</v>
      </c>
      <c r="F99" s="143">
        <v>20112</v>
      </c>
      <c r="G99" s="143"/>
      <c r="H99" s="214">
        <f t="shared" si="23"/>
        <v>23312</v>
      </c>
      <c r="I99" s="218">
        <v>23312</v>
      </c>
      <c r="J99" s="218"/>
      <c r="K99" s="162">
        <f t="shared" si="24"/>
        <v>34029.13</v>
      </c>
      <c r="L99" s="123">
        <v>34029.13</v>
      </c>
      <c r="M99" s="167"/>
      <c r="N99" s="247">
        <f t="shared" si="21"/>
        <v>1.4597258922443375</v>
      </c>
    </row>
    <row r="100" spans="1:14" s="18" customFormat="1" ht="39.75" customHeight="1">
      <c r="A100" s="376"/>
      <c r="B100" s="46"/>
      <c r="C100" s="44" t="s">
        <v>179</v>
      </c>
      <c r="D100" s="47" t="s">
        <v>182</v>
      </c>
      <c r="E100" s="188">
        <f t="shared" si="22"/>
        <v>0</v>
      </c>
      <c r="F100" s="141"/>
      <c r="G100" s="141"/>
      <c r="H100" s="219">
        <f t="shared" si="23"/>
        <v>160</v>
      </c>
      <c r="I100" s="218"/>
      <c r="J100" s="218">
        <v>160</v>
      </c>
      <c r="K100" s="162">
        <f t="shared" si="24"/>
        <v>1134</v>
      </c>
      <c r="L100" s="123"/>
      <c r="M100" s="123">
        <v>1134</v>
      </c>
      <c r="N100" s="247">
        <f t="shared" si="21"/>
        <v>7.0875</v>
      </c>
    </row>
    <row r="101" spans="1:14" s="18" customFormat="1" ht="41.25" customHeight="1">
      <c r="A101" s="376"/>
      <c r="B101" s="46"/>
      <c r="C101" s="44" t="s">
        <v>66</v>
      </c>
      <c r="D101" s="47" t="s">
        <v>121</v>
      </c>
      <c r="E101" s="188">
        <f>SUM(F101:G101)</f>
        <v>0</v>
      </c>
      <c r="F101" s="141"/>
      <c r="G101" s="141"/>
      <c r="H101" s="219">
        <f>SUM(I101:J101)</f>
        <v>0</v>
      </c>
      <c r="I101" s="218"/>
      <c r="J101" s="218"/>
      <c r="K101" s="162">
        <f>SUM(L101:M101)</f>
        <v>21.36</v>
      </c>
      <c r="L101" s="123">
        <v>21.36</v>
      </c>
      <c r="M101" s="167"/>
      <c r="N101" s="298" t="s">
        <v>217</v>
      </c>
    </row>
    <row r="102" spans="1:14" s="18" customFormat="1" ht="35.25" customHeight="1">
      <c r="A102" s="376"/>
      <c r="B102" s="70"/>
      <c r="C102" s="101" t="s">
        <v>69</v>
      </c>
      <c r="D102" s="72" t="s">
        <v>122</v>
      </c>
      <c r="E102" s="189">
        <f t="shared" si="22"/>
        <v>0</v>
      </c>
      <c r="F102" s="143"/>
      <c r="G102" s="143"/>
      <c r="H102" s="214">
        <f t="shared" si="23"/>
        <v>945.17</v>
      </c>
      <c r="I102" s="216">
        <v>945.17</v>
      </c>
      <c r="J102" s="216"/>
      <c r="K102" s="113">
        <f t="shared" si="24"/>
        <v>6846.01</v>
      </c>
      <c r="L102" s="115">
        <v>6846.01</v>
      </c>
      <c r="M102" s="166"/>
      <c r="N102" s="247">
        <f t="shared" si="21"/>
        <v>7.24315202556154</v>
      </c>
    </row>
    <row r="103" spans="1:14" s="18" customFormat="1" ht="38.25" customHeight="1">
      <c r="A103" s="376"/>
      <c r="B103" s="66" t="s">
        <v>292</v>
      </c>
      <c r="C103" s="67"/>
      <c r="D103" s="50" t="s">
        <v>293</v>
      </c>
      <c r="E103" s="139">
        <f t="shared" si="22"/>
        <v>0</v>
      </c>
      <c r="F103" s="194">
        <f>SUM(F104:F104)</f>
        <v>0</v>
      </c>
      <c r="G103" s="194">
        <f>SUM(G104:G104)</f>
        <v>0</v>
      </c>
      <c r="H103" s="214">
        <f t="shared" si="23"/>
        <v>65553</v>
      </c>
      <c r="I103" s="228">
        <f>SUM(I104:I104)</f>
        <v>65553</v>
      </c>
      <c r="J103" s="228">
        <f>SUM(J104:J104)</f>
        <v>0</v>
      </c>
      <c r="K103" s="162">
        <f t="shared" si="24"/>
        <v>65553</v>
      </c>
      <c r="L103" s="128">
        <f>SUM(L104:L104)</f>
        <v>65553</v>
      </c>
      <c r="M103" s="172">
        <f>SUM(M104:M104)</f>
        <v>0</v>
      </c>
      <c r="N103" s="246">
        <f>K103/H103</f>
        <v>1</v>
      </c>
    </row>
    <row r="104" spans="1:14" s="18" customFormat="1" ht="42.75" customHeight="1">
      <c r="A104" s="376"/>
      <c r="B104" s="46"/>
      <c r="C104" s="29" t="s">
        <v>74</v>
      </c>
      <c r="D104" s="34" t="s">
        <v>155</v>
      </c>
      <c r="E104" s="189">
        <f t="shared" si="22"/>
        <v>0</v>
      </c>
      <c r="F104" s="143"/>
      <c r="G104" s="143"/>
      <c r="H104" s="214">
        <f t="shared" si="23"/>
        <v>65553</v>
      </c>
      <c r="I104" s="218">
        <v>65553</v>
      </c>
      <c r="J104" s="218"/>
      <c r="K104" s="162">
        <f t="shared" si="24"/>
        <v>65553</v>
      </c>
      <c r="L104" s="123">
        <v>65553</v>
      </c>
      <c r="M104" s="167"/>
      <c r="N104" s="247">
        <f>K104/H104</f>
        <v>1</v>
      </c>
    </row>
    <row r="105" spans="1:14" s="27" customFormat="1" ht="39.75" customHeight="1">
      <c r="A105" s="376"/>
      <c r="B105" s="8" t="s">
        <v>35</v>
      </c>
      <c r="C105" s="65"/>
      <c r="D105" s="50" t="s">
        <v>7</v>
      </c>
      <c r="E105" s="139">
        <f>SUM(F106:G110)</f>
        <v>329734</v>
      </c>
      <c r="F105" s="142">
        <f>SUM(F106:F110)</f>
        <v>329734</v>
      </c>
      <c r="G105" s="142">
        <f>SUM(G106:G110)</f>
        <v>0</v>
      </c>
      <c r="H105" s="214">
        <f>SUM(I106:J110)</f>
        <v>491881</v>
      </c>
      <c r="I105" s="220">
        <f>SUM(I106:I110)</f>
        <v>491881</v>
      </c>
      <c r="J105" s="220">
        <f>SUM(J106:J110)</f>
        <v>0</v>
      </c>
      <c r="K105" s="162">
        <f>SUM(L106:M110)</f>
        <v>520212.07</v>
      </c>
      <c r="L105" s="122">
        <f>SUM(L106:L110)</f>
        <v>520212.07</v>
      </c>
      <c r="M105" s="169">
        <f>SUM(M106:M110)</f>
        <v>0</v>
      </c>
      <c r="N105" s="246">
        <f t="shared" si="21"/>
        <v>1.0575974066898295</v>
      </c>
    </row>
    <row r="106" spans="1:14" s="18" customFormat="1" ht="74.25" customHeight="1">
      <c r="A106" s="376"/>
      <c r="B106" s="45"/>
      <c r="C106" s="53" t="s">
        <v>68</v>
      </c>
      <c r="D106" s="34" t="s">
        <v>120</v>
      </c>
      <c r="E106" s="189">
        <f aca="true" t="shared" si="25" ref="E106:E127">SUM(F106:G106)</f>
        <v>22202</v>
      </c>
      <c r="F106" s="143">
        <v>22202</v>
      </c>
      <c r="G106" s="143"/>
      <c r="H106" s="214">
        <f aca="true" t="shared" si="26" ref="H106:H127">SUM(I106:J106)</f>
        <v>22202</v>
      </c>
      <c r="I106" s="218">
        <v>22202</v>
      </c>
      <c r="J106" s="218"/>
      <c r="K106" s="162">
        <f aca="true" t="shared" si="27" ref="K106:K129">SUM(L106:M106)</f>
        <v>20453.44</v>
      </c>
      <c r="L106" s="123">
        <v>20453.44</v>
      </c>
      <c r="M106" s="167"/>
      <c r="N106" s="247">
        <f t="shared" si="21"/>
        <v>0.9212431312494369</v>
      </c>
    </row>
    <row r="107" spans="1:14" s="18" customFormat="1" ht="47.25" customHeight="1">
      <c r="A107" s="376"/>
      <c r="B107" s="46"/>
      <c r="C107" s="53" t="s">
        <v>70</v>
      </c>
      <c r="D107" s="47" t="s">
        <v>125</v>
      </c>
      <c r="E107" s="189">
        <f>SUM(F107:G107)</f>
        <v>307532</v>
      </c>
      <c r="F107" s="143">
        <v>307532</v>
      </c>
      <c r="G107" s="143"/>
      <c r="H107" s="214">
        <f>SUM(I107:J107)</f>
        <v>307532</v>
      </c>
      <c r="I107" s="218">
        <v>307532</v>
      </c>
      <c r="J107" s="218"/>
      <c r="K107" s="162">
        <f>SUM(L107:M107)</f>
        <v>253728.57</v>
      </c>
      <c r="L107" s="123">
        <v>253728.57</v>
      </c>
      <c r="M107" s="167"/>
      <c r="N107" s="247">
        <f t="shared" si="21"/>
        <v>0.8250477023529259</v>
      </c>
    </row>
    <row r="108" spans="1:14" s="18" customFormat="1" ht="41.25" customHeight="1">
      <c r="A108" s="376"/>
      <c r="B108" s="46"/>
      <c r="C108" s="44" t="s">
        <v>66</v>
      </c>
      <c r="D108" s="47" t="s">
        <v>121</v>
      </c>
      <c r="E108" s="189">
        <f>SUM(F108:G108)</f>
        <v>0</v>
      </c>
      <c r="F108" s="143"/>
      <c r="G108" s="143"/>
      <c r="H108" s="214">
        <f>SUM(I108:J108)</f>
        <v>0</v>
      </c>
      <c r="I108" s="218"/>
      <c r="J108" s="218"/>
      <c r="K108" s="162">
        <f>SUM(L108:M108)</f>
        <v>318.51</v>
      </c>
      <c r="L108" s="123">
        <v>318.51</v>
      </c>
      <c r="M108" s="167"/>
      <c r="N108" s="298" t="s">
        <v>217</v>
      </c>
    </row>
    <row r="109" spans="1:14" s="18" customFormat="1" ht="44.25" customHeight="1">
      <c r="A109" s="376"/>
      <c r="B109" s="46"/>
      <c r="C109" s="29" t="s">
        <v>74</v>
      </c>
      <c r="D109" s="34" t="s">
        <v>155</v>
      </c>
      <c r="E109" s="189">
        <f>SUM(F109:G109)</f>
        <v>0</v>
      </c>
      <c r="F109" s="143"/>
      <c r="G109" s="143"/>
      <c r="H109" s="214">
        <f>SUM(I109:J109)</f>
        <v>162147</v>
      </c>
      <c r="I109" s="218">
        <v>162147</v>
      </c>
      <c r="J109" s="218"/>
      <c r="K109" s="162">
        <f>SUM(L109:M109)</f>
        <v>162147</v>
      </c>
      <c r="L109" s="123">
        <v>162147</v>
      </c>
      <c r="M109" s="167"/>
      <c r="N109" s="299">
        <f>K109/H109</f>
        <v>1</v>
      </c>
    </row>
    <row r="110" spans="1:14" s="18" customFormat="1" ht="59.25" customHeight="1">
      <c r="A110" s="376"/>
      <c r="B110" s="70"/>
      <c r="C110" s="53" t="s">
        <v>183</v>
      </c>
      <c r="D110" s="34" t="s">
        <v>184</v>
      </c>
      <c r="E110" s="189">
        <f t="shared" si="25"/>
        <v>0</v>
      </c>
      <c r="F110" s="143"/>
      <c r="G110" s="143"/>
      <c r="H110" s="214">
        <f t="shared" si="26"/>
        <v>0</v>
      </c>
      <c r="I110" s="218"/>
      <c r="J110" s="218"/>
      <c r="K110" s="162">
        <f t="shared" si="27"/>
        <v>83564.55</v>
      </c>
      <c r="L110" s="123">
        <v>83564.55</v>
      </c>
      <c r="M110" s="167"/>
      <c r="N110" s="298" t="s">
        <v>217</v>
      </c>
    </row>
    <row r="111" spans="1:14" s="18" customFormat="1" ht="38.25" customHeight="1">
      <c r="A111" s="376"/>
      <c r="B111" s="66" t="s">
        <v>294</v>
      </c>
      <c r="C111" s="67"/>
      <c r="D111" s="50" t="s">
        <v>295</v>
      </c>
      <c r="E111" s="139">
        <f t="shared" si="25"/>
        <v>0</v>
      </c>
      <c r="F111" s="194">
        <f>SUM(F112:F112)</f>
        <v>0</v>
      </c>
      <c r="G111" s="194">
        <f>SUM(G112:G112)</f>
        <v>0</v>
      </c>
      <c r="H111" s="214">
        <f t="shared" si="26"/>
        <v>16146</v>
      </c>
      <c r="I111" s="228">
        <f>SUM(I112:I112)</f>
        <v>16146</v>
      </c>
      <c r="J111" s="228">
        <f>SUM(J112:J112)</f>
        <v>0</v>
      </c>
      <c r="K111" s="162">
        <f t="shared" si="27"/>
        <v>16146</v>
      </c>
      <c r="L111" s="128">
        <f>SUM(L112:L112)</f>
        <v>16146</v>
      </c>
      <c r="M111" s="172">
        <f>SUM(M112:M112)</f>
        <v>0</v>
      </c>
      <c r="N111" s="246">
        <f>K111/H111</f>
        <v>1</v>
      </c>
    </row>
    <row r="112" spans="1:14" s="18" customFormat="1" ht="48.75" customHeight="1">
      <c r="A112" s="376"/>
      <c r="B112" s="46"/>
      <c r="C112" s="29" t="s">
        <v>74</v>
      </c>
      <c r="D112" s="34" t="s">
        <v>155</v>
      </c>
      <c r="E112" s="189">
        <f t="shared" si="25"/>
        <v>0</v>
      </c>
      <c r="F112" s="143"/>
      <c r="G112" s="143"/>
      <c r="H112" s="214">
        <f t="shared" si="26"/>
        <v>16146</v>
      </c>
      <c r="I112" s="218">
        <v>16146</v>
      </c>
      <c r="J112" s="218"/>
      <c r="K112" s="162">
        <f t="shared" si="27"/>
        <v>16146</v>
      </c>
      <c r="L112" s="123">
        <v>16146</v>
      </c>
      <c r="M112" s="167"/>
      <c r="N112" s="247">
        <f>K112/H112</f>
        <v>1</v>
      </c>
    </row>
    <row r="113" spans="1:14" s="27" customFormat="1" ht="29.25" customHeight="1">
      <c r="A113" s="362"/>
      <c r="B113" s="8" t="s">
        <v>36</v>
      </c>
      <c r="C113" s="65"/>
      <c r="D113" s="50" t="s">
        <v>4</v>
      </c>
      <c r="E113" s="139">
        <f t="shared" si="25"/>
        <v>37920</v>
      </c>
      <c r="F113" s="140">
        <f>SUM(F114:F119)</f>
        <v>37920</v>
      </c>
      <c r="G113" s="140">
        <f>SUM(G114:G119)</f>
        <v>0</v>
      </c>
      <c r="H113" s="214">
        <f t="shared" si="26"/>
        <v>1056266</v>
      </c>
      <c r="I113" s="215">
        <f>SUM(I114:I119)</f>
        <v>53266</v>
      </c>
      <c r="J113" s="215">
        <f>SUM(J114:J119)</f>
        <v>1003000</v>
      </c>
      <c r="K113" s="162">
        <f t="shared" si="27"/>
        <v>829490.32</v>
      </c>
      <c r="L113" s="114">
        <f>SUM(L114:L119)</f>
        <v>55878.86</v>
      </c>
      <c r="M113" s="165">
        <f>SUM(M114:M119)</f>
        <v>773611.46</v>
      </c>
      <c r="N113" s="246">
        <f t="shared" si="21"/>
        <v>0.7853043835549</v>
      </c>
    </row>
    <row r="114" spans="1:14" s="18" customFormat="1" ht="33.75" customHeight="1">
      <c r="A114" s="104"/>
      <c r="B114" s="46"/>
      <c r="C114" s="150" t="s">
        <v>62</v>
      </c>
      <c r="D114" s="151" t="s">
        <v>126</v>
      </c>
      <c r="E114" s="189">
        <f t="shared" si="25"/>
        <v>0</v>
      </c>
      <c r="F114" s="143"/>
      <c r="G114" s="143"/>
      <c r="H114" s="214">
        <f t="shared" si="26"/>
        <v>0</v>
      </c>
      <c r="I114" s="218"/>
      <c r="J114" s="218"/>
      <c r="K114" s="162">
        <f t="shared" si="27"/>
        <v>26</v>
      </c>
      <c r="L114" s="123">
        <v>26</v>
      </c>
      <c r="M114" s="167"/>
      <c r="N114" s="298" t="s">
        <v>217</v>
      </c>
    </row>
    <row r="115" spans="1:14" s="18" customFormat="1" ht="74.25" customHeight="1">
      <c r="A115" s="104"/>
      <c r="B115" s="46"/>
      <c r="C115" s="29" t="s">
        <v>68</v>
      </c>
      <c r="D115" s="34" t="s">
        <v>120</v>
      </c>
      <c r="E115" s="189">
        <f>SUM(F115:G115)</f>
        <v>37920</v>
      </c>
      <c r="F115" s="143">
        <v>37920</v>
      </c>
      <c r="G115" s="143"/>
      <c r="H115" s="214">
        <f>SUM(I115:J115)</f>
        <v>37920</v>
      </c>
      <c r="I115" s="218">
        <v>37920</v>
      </c>
      <c r="J115" s="218"/>
      <c r="K115" s="162">
        <f>SUM(L115:M115)</f>
        <v>39447.67</v>
      </c>
      <c r="L115" s="123">
        <v>39447.67</v>
      </c>
      <c r="M115" s="167"/>
      <c r="N115" s="247">
        <f>K115/H115</f>
        <v>1.0402866561181434</v>
      </c>
    </row>
    <row r="116" spans="1:14" s="18" customFormat="1" ht="41.25" customHeight="1">
      <c r="A116" s="104"/>
      <c r="B116" s="46"/>
      <c r="C116" s="101" t="s">
        <v>187</v>
      </c>
      <c r="D116" s="72" t="s">
        <v>188</v>
      </c>
      <c r="E116" s="189">
        <f>SUM(F116:G116)</f>
        <v>0</v>
      </c>
      <c r="F116" s="143"/>
      <c r="G116" s="143"/>
      <c r="H116" s="214">
        <f>SUM(I116:J116)</f>
        <v>4800</v>
      </c>
      <c r="I116" s="218">
        <v>4800</v>
      </c>
      <c r="J116" s="218"/>
      <c r="K116" s="162">
        <f>SUM(L116:M116)</f>
        <v>4800</v>
      </c>
      <c r="L116" s="123">
        <v>4800</v>
      </c>
      <c r="M116" s="167"/>
      <c r="N116" s="247">
        <f>K116/H116</f>
        <v>1</v>
      </c>
    </row>
    <row r="117" spans="1:14" s="18" customFormat="1" ht="36.75" customHeight="1">
      <c r="A117" s="104"/>
      <c r="B117" s="46"/>
      <c r="C117" s="101" t="s">
        <v>69</v>
      </c>
      <c r="D117" s="72" t="s">
        <v>122</v>
      </c>
      <c r="E117" s="189">
        <f t="shared" si="25"/>
        <v>0</v>
      </c>
      <c r="F117" s="143"/>
      <c r="G117" s="143"/>
      <c r="H117" s="214">
        <f t="shared" si="26"/>
        <v>70</v>
      </c>
      <c r="I117" s="218">
        <v>70</v>
      </c>
      <c r="J117" s="218"/>
      <c r="K117" s="162">
        <f t="shared" si="27"/>
        <v>1117.19</v>
      </c>
      <c r="L117" s="123">
        <v>1117.19</v>
      </c>
      <c r="M117" s="167"/>
      <c r="N117" s="247">
        <f t="shared" si="21"/>
        <v>15.959857142857144</v>
      </c>
    </row>
    <row r="118" spans="1:14" s="18" customFormat="1" ht="74.25" customHeight="1">
      <c r="A118" s="104"/>
      <c r="B118" s="46"/>
      <c r="C118" s="53" t="s">
        <v>185</v>
      </c>
      <c r="D118" s="34" t="s">
        <v>186</v>
      </c>
      <c r="E118" s="189">
        <f>SUM(F118:G118)</f>
        <v>0</v>
      </c>
      <c r="F118" s="143"/>
      <c r="G118" s="143"/>
      <c r="H118" s="214">
        <f>SUM(I118:J118)</f>
        <v>10476</v>
      </c>
      <c r="I118" s="218">
        <v>10476</v>
      </c>
      <c r="J118" s="218"/>
      <c r="K118" s="162">
        <f>SUM(L118:M118)</f>
        <v>10488</v>
      </c>
      <c r="L118" s="123">
        <v>10488</v>
      </c>
      <c r="M118" s="167"/>
      <c r="N118" s="247">
        <f>K118/H118</f>
        <v>1.0011454753722795</v>
      </c>
    </row>
    <row r="119" spans="1:14" s="18" customFormat="1" ht="74.25" customHeight="1">
      <c r="A119" s="102"/>
      <c r="B119" s="70"/>
      <c r="C119" s="53" t="s">
        <v>281</v>
      </c>
      <c r="D119" s="34" t="s">
        <v>282</v>
      </c>
      <c r="E119" s="189">
        <f>SUM(F119:G119)</f>
        <v>0</v>
      </c>
      <c r="F119" s="143"/>
      <c r="G119" s="143"/>
      <c r="H119" s="214">
        <f>SUM(I119:J119)</f>
        <v>1003000</v>
      </c>
      <c r="I119" s="218"/>
      <c r="J119" s="218">
        <v>1003000</v>
      </c>
      <c r="K119" s="162">
        <f>SUM(L119:M119)</f>
        <v>773611.46</v>
      </c>
      <c r="L119" s="123"/>
      <c r="M119" s="123">
        <v>773611.46</v>
      </c>
      <c r="N119" s="247">
        <f t="shared" si="21"/>
        <v>0.7712975672981056</v>
      </c>
    </row>
    <row r="120" spans="1:14" s="18" customFormat="1" ht="33.75" customHeight="1">
      <c r="A120" s="39"/>
      <c r="B120" s="317" t="s">
        <v>95</v>
      </c>
      <c r="C120" s="67"/>
      <c r="D120" s="50" t="s">
        <v>96</v>
      </c>
      <c r="E120" s="139">
        <f t="shared" si="25"/>
        <v>12170</v>
      </c>
      <c r="F120" s="194">
        <f>SUM(F121:F121)</f>
        <v>12170</v>
      </c>
      <c r="G120" s="194">
        <f>SUM(G121:G121)</f>
        <v>0</v>
      </c>
      <c r="H120" s="214">
        <f t="shared" si="26"/>
        <v>13800</v>
      </c>
      <c r="I120" s="228">
        <f>SUM(I121:I121)</f>
        <v>13800</v>
      </c>
      <c r="J120" s="228">
        <f>SUM(J121:J121)</f>
        <v>0</v>
      </c>
      <c r="K120" s="162">
        <f t="shared" si="27"/>
        <v>13800</v>
      </c>
      <c r="L120" s="128">
        <f>SUM(L121:L121)</f>
        <v>13800</v>
      </c>
      <c r="M120" s="172">
        <f>SUM(M121:M121)</f>
        <v>0</v>
      </c>
      <c r="N120" s="246">
        <f t="shared" si="21"/>
        <v>1</v>
      </c>
    </row>
    <row r="121" spans="1:14" s="18" customFormat="1" ht="68.25" customHeight="1">
      <c r="A121" s="102"/>
      <c r="B121" s="103"/>
      <c r="C121" s="33" t="s">
        <v>71</v>
      </c>
      <c r="D121" s="34" t="s">
        <v>127</v>
      </c>
      <c r="E121" s="189">
        <f t="shared" si="25"/>
        <v>12170</v>
      </c>
      <c r="F121" s="143">
        <v>12170</v>
      </c>
      <c r="G121" s="143"/>
      <c r="H121" s="214">
        <f t="shared" si="26"/>
        <v>13800</v>
      </c>
      <c r="I121" s="218">
        <v>13800</v>
      </c>
      <c r="J121" s="218"/>
      <c r="K121" s="162">
        <f t="shared" si="27"/>
        <v>13800</v>
      </c>
      <c r="L121" s="123">
        <v>13800</v>
      </c>
      <c r="M121" s="167"/>
      <c r="N121" s="247">
        <f t="shared" si="21"/>
        <v>1</v>
      </c>
    </row>
    <row r="122" spans="1:14" s="18" customFormat="1" ht="35.25" customHeight="1">
      <c r="A122" s="39"/>
      <c r="B122" s="8" t="s">
        <v>116</v>
      </c>
      <c r="C122" s="33"/>
      <c r="D122" s="50" t="s">
        <v>117</v>
      </c>
      <c r="E122" s="139">
        <f t="shared" si="25"/>
        <v>6813</v>
      </c>
      <c r="F122" s="194">
        <f>SUM(F123:F125)</f>
        <v>6813</v>
      </c>
      <c r="G122" s="194">
        <f>SUM(G123:G125)</f>
        <v>0</v>
      </c>
      <c r="H122" s="214">
        <f t="shared" si="26"/>
        <v>30117</v>
      </c>
      <c r="I122" s="215">
        <f>SUM(I123:I125)</f>
        <v>30117</v>
      </c>
      <c r="J122" s="215">
        <f>SUM(J123:J125)</f>
        <v>0</v>
      </c>
      <c r="K122" s="162">
        <f t="shared" si="27"/>
        <v>35148.04</v>
      </c>
      <c r="L122" s="114">
        <f>SUM(L123:L125)</f>
        <v>35148.04</v>
      </c>
      <c r="M122" s="165">
        <f>SUM(M123:M125)</f>
        <v>0</v>
      </c>
      <c r="N122" s="246">
        <f t="shared" si="21"/>
        <v>1.167049838961384</v>
      </c>
    </row>
    <row r="123" spans="1:14" s="18" customFormat="1" ht="74.25" customHeight="1">
      <c r="A123" s="102"/>
      <c r="B123" s="103"/>
      <c r="C123" s="53" t="s">
        <v>68</v>
      </c>
      <c r="D123" s="34" t="s">
        <v>120</v>
      </c>
      <c r="E123" s="189">
        <f t="shared" si="25"/>
        <v>6813</v>
      </c>
      <c r="F123" s="143">
        <v>6813</v>
      </c>
      <c r="G123" s="143"/>
      <c r="H123" s="214">
        <f t="shared" si="26"/>
        <v>18593</v>
      </c>
      <c r="I123" s="218">
        <v>18593</v>
      </c>
      <c r="J123" s="218"/>
      <c r="K123" s="162">
        <f t="shared" si="27"/>
        <v>20512.68</v>
      </c>
      <c r="L123" s="123">
        <v>20512.68</v>
      </c>
      <c r="M123" s="167"/>
      <c r="N123" s="247">
        <f t="shared" si="21"/>
        <v>1.1032474587210241</v>
      </c>
    </row>
    <row r="124" spans="1:14" s="18" customFormat="1" ht="36.75" customHeight="1">
      <c r="A124" s="104"/>
      <c r="B124" s="46"/>
      <c r="C124" s="101" t="s">
        <v>187</v>
      </c>
      <c r="D124" s="72" t="s">
        <v>188</v>
      </c>
      <c r="E124" s="189">
        <f t="shared" si="25"/>
        <v>0</v>
      </c>
      <c r="F124" s="143"/>
      <c r="G124" s="143"/>
      <c r="H124" s="214">
        <f t="shared" si="26"/>
        <v>11524</v>
      </c>
      <c r="I124" s="218">
        <v>11524</v>
      </c>
      <c r="J124" s="218"/>
      <c r="K124" s="162">
        <f t="shared" si="27"/>
        <v>11523.96</v>
      </c>
      <c r="L124" s="123">
        <v>11523.96</v>
      </c>
      <c r="M124" s="167"/>
      <c r="N124" s="247">
        <f t="shared" si="21"/>
        <v>0.999996528982992</v>
      </c>
    </row>
    <row r="125" spans="1:14" s="18" customFormat="1" ht="27.75" customHeight="1">
      <c r="A125" s="104"/>
      <c r="B125" s="46"/>
      <c r="C125" s="101" t="s">
        <v>69</v>
      </c>
      <c r="D125" s="72" t="s">
        <v>122</v>
      </c>
      <c r="E125" s="189">
        <f>SUM(F125:G125)</f>
        <v>0</v>
      </c>
      <c r="F125" s="143"/>
      <c r="G125" s="143"/>
      <c r="H125" s="214">
        <f>SUM(I125:J125)</f>
        <v>0</v>
      </c>
      <c r="I125" s="218"/>
      <c r="J125" s="218"/>
      <c r="K125" s="162">
        <f>SUM(L125:M125)</f>
        <v>3111.4</v>
      </c>
      <c r="L125" s="123">
        <v>3111.4</v>
      </c>
      <c r="M125" s="167"/>
      <c r="N125" s="249" t="s">
        <v>217</v>
      </c>
    </row>
    <row r="126" spans="1:14" s="27" customFormat="1" ht="36.75" customHeight="1">
      <c r="A126" s="39"/>
      <c r="B126" s="68" t="s">
        <v>86</v>
      </c>
      <c r="C126" s="65"/>
      <c r="D126" s="26" t="s">
        <v>119</v>
      </c>
      <c r="E126" s="139">
        <f t="shared" si="25"/>
        <v>676093</v>
      </c>
      <c r="F126" s="142">
        <f>SUM(F127:F129)</f>
        <v>676093</v>
      </c>
      <c r="G126" s="140">
        <f>G129</f>
        <v>0</v>
      </c>
      <c r="H126" s="214">
        <f t="shared" si="26"/>
        <v>688393</v>
      </c>
      <c r="I126" s="220">
        <f>SUM(I127:I129)</f>
        <v>688393</v>
      </c>
      <c r="J126" s="220">
        <f>SUM(J127:J129)</f>
        <v>0</v>
      </c>
      <c r="K126" s="162">
        <f t="shared" si="27"/>
        <v>629124.6299999999</v>
      </c>
      <c r="L126" s="122">
        <f>SUM(L127:L129)</f>
        <v>629124.6299999999</v>
      </c>
      <c r="M126" s="169">
        <f>SUM(M127:M129)</f>
        <v>0</v>
      </c>
      <c r="N126" s="246">
        <f t="shared" si="21"/>
        <v>0.9139032936128053</v>
      </c>
    </row>
    <row r="127" spans="1:14" s="18" customFormat="1" ht="74.25" customHeight="1">
      <c r="A127" s="104"/>
      <c r="B127" s="96"/>
      <c r="C127" s="53" t="s">
        <v>68</v>
      </c>
      <c r="D127" s="34" t="s">
        <v>120</v>
      </c>
      <c r="E127" s="189">
        <f t="shared" si="25"/>
        <v>54388</v>
      </c>
      <c r="F127" s="143">
        <v>54388</v>
      </c>
      <c r="G127" s="143"/>
      <c r="H127" s="214">
        <f t="shared" si="26"/>
        <v>54388</v>
      </c>
      <c r="I127" s="218">
        <v>54388</v>
      </c>
      <c r="J127" s="218"/>
      <c r="K127" s="162">
        <f t="shared" si="27"/>
        <v>54387.96</v>
      </c>
      <c r="L127" s="123">
        <v>54387.96</v>
      </c>
      <c r="M127" s="167"/>
      <c r="N127" s="247">
        <f t="shared" si="21"/>
        <v>0.9999992645436493</v>
      </c>
    </row>
    <row r="128" spans="1:14" s="18" customFormat="1" ht="38.25" customHeight="1">
      <c r="A128" s="104"/>
      <c r="B128" s="43"/>
      <c r="C128" s="29" t="s">
        <v>70</v>
      </c>
      <c r="D128" s="159" t="s">
        <v>125</v>
      </c>
      <c r="E128" s="189">
        <f aca="true" t="shared" si="28" ref="E128:E133">SUM(F128:G128)</f>
        <v>621705</v>
      </c>
      <c r="F128" s="143">
        <v>621705</v>
      </c>
      <c r="G128" s="143"/>
      <c r="H128" s="214">
        <f aca="true" t="shared" si="29" ref="H128:H133">SUM(I128:J128)</f>
        <v>634005</v>
      </c>
      <c r="I128" s="218">
        <v>634005</v>
      </c>
      <c r="J128" s="218"/>
      <c r="K128" s="162">
        <f t="shared" si="27"/>
        <v>573155.09</v>
      </c>
      <c r="L128" s="123">
        <v>573155.09</v>
      </c>
      <c r="M128" s="167"/>
      <c r="N128" s="247">
        <f>K128/H128</f>
        <v>0.9040229808913178</v>
      </c>
    </row>
    <row r="129" spans="1:14" s="18" customFormat="1" ht="33.75" customHeight="1">
      <c r="A129" s="104"/>
      <c r="B129" s="70"/>
      <c r="C129" s="101" t="s">
        <v>69</v>
      </c>
      <c r="D129" s="72" t="s">
        <v>122</v>
      </c>
      <c r="E129" s="189">
        <f t="shared" si="28"/>
        <v>0</v>
      </c>
      <c r="F129" s="143"/>
      <c r="G129" s="143"/>
      <c r="H129" s="214">
        <f t="shared" si="29"/>
        <v>0</v>
      </c>
      <c r="I129" s="218"/>
      <c r="J129" s="218"/>
      <c r="K129" s="162">
        <f t="shared" si="27"/>
        <v>1581.58</v>
      </c>
      <c r="L129" s="123">
        <v>1581.58</v>
      </c>
      <c r="M129" s="167"/>
      <c r="N129" s="249" t="s">
        <v>217</v>
      </c>
    </row>
    <row r="130" spans="1:14" s="27" customFormat="1" ht="30.75" customHeight="1">
      <c r="A130" s="39"/>
      <c r="B130" s="158" t="s">
        <v>189</v>
      </c>
      <c r="C130" s="58"/>
      <c r="D130" s="50" t="s">
        <v>2</v>
      </c>
      <c r="E130" s="139">
        <f t="shared" si="28"/>
        <v>0</v>
      </c>
      <c r="F130" s="142">
        <f>SUM(F131:F132)</f>
        <v>0</v>
      </c>
      <c r="G130" s="140">
        <f>G132</f>
        <v>0</v>
      </c>
      <c r="H130" s="214">
        <f t="shared" si="29"/>
        <v>0</v>
      </c>
      <c r="I130" s="220">
        <f>SUM(I131:I132)</f>
        <v>0</v>
      </c>
      <c r="J130" s="220">
        <f>SUM(J131:J132)</f>
        <v>0</v>
      </c>
      <c r="K130" s="162">
        <f>SUM(L130:M130)</f>
        <v>1448.1</v>
      </c>
      <c r="L130" s="122">
        <f>SUM(L131:L132)</f>
        <v>1448.1</v>
      </c>
      <c r="M130" s="169">
        <f>SUM(M131:M132)</f>
        <v>0</v>
      </c>
      <c r="N130" s="249" t="s">
        <v>217</v>
      </c>
    </row>
    <row r="131" spans="1:14" s="18" customFormat="1" ht="36.75" customHeight="1">
      <c r="A131" s="104"/>
      <c r="B131" s="96"/>
      <c r="C131" s="153" t="s">
        <v>90</v>
      </c>
      <c r="D131" s="34" t="s">
        <v>181</v>
      </c>
      <c r="E131" s="189">
        <f t="shared" si="28"/>
        <v>0</v>
      </c>
      <c r="F131" s="143"/>
      <c r="G131" s="143"/>
      <c r="H131" s="214">
        <f t="shared" si="29"/>
        <v>0</v>
      </c>
      <c r="I131" s="218"/>
      <c r="J131" s="218"/>
      <c r="K131" s="162">
        <f>SUM(L131:M131)</f>
        <v>1440</v>
      </c>
      <c r="L131" s="123">
        <v>1440</v>
      </c>
      <c r="M131" s="167"/>
      <c r="N131" s="249" t="s">
        <v>217</v>
      </c>
    </row>
    <row r="132" spans="1:14" s="18" customFormat="1" ht="92.25" customHeight="1" thickBot="1">
      <c r="A132" s="136"/>
      <c r="B132" s="87"/>
      <c r="C132" s="89" t="s">
        <v>190</v>
      </c>
      <c r="D132" s="160" t="s">
        <v>191</v>
      </c>
      <c r="E132" s="189">
        <f t="shared" si="28"/>
        <v>0</v>
      </c>
      <c r="F132" s="143"/>
      <c r="G132" s="143"/>
      <c r="H132" s="214">
        <f t="shared" si="29"/>
        <v>0</v>
      </c>
      <c r="I132" s="218"/>
      <c r="J132" s="218"/>
      <c r="K132" s="162">
        <f>SUM(L132:M132)</f>
        <v>8.1</v>
      </c>
      <c r="L132" s="123">
        <v>8.1</v>
      </c>
      <c r="M132" s="167"/>
      <c r="N132" s="249" t="s">
        <v>217</v>
      </c>
    </row>
    <row r="133" spans="1:61" s="2" customFormat="1" ht="33.75" customHeight="1" thickBot="1">
      <c r="A133" s="5" t="s">
        <v>108</v>
      </c>
      <c r="B133" s="5"/>
      <c r="C133" s="7"/>
      <c r="D133" s="13" t="s">
        <v>109</v>
      </c>
      <c r="E133" s="138">
        <f t="shared" si="28"/>
        <v>4000</v>
      </c>
      <c r="F133" s="204">
        <f>F134+F136</f>
        <v>4000</v>
      </c>
      <c r="G133" s="204">
        <f>G134+G136</f>
        <v>0</v>
      </c>
      <c r="H133" s="212">
        <f t="shared" si="29"/>
        <v>7018</v>
      </c>
      <c r="I133" s="213">
        <f>I134+I136</f>
        <v>7018</v>
      </c>
      <c r="J133" s="213">
        <f>J134+J136</f>
        <v>0</v>
      </c>
      <c r="K133" s="149">
        <f>SUM(L133:M133)</f>
        <v>6303</v>
      </c>
      <c r="L133" s="121">
        <f>L134+L136</f>
        <v>6303</v>
      </c>
      <c r="M133" s="168">
        <f>M134+M136</f>
        <v>0</v>
      </c>
      <c r="N133" s="245">
        <f>K133/H133</f>
        <v>0.8981191222570533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</row>
    <row r="134" spans="1:14" s="18" customFormat="1" ht="39.75" customHeight="1">
      <c r="A134" s="28"/>
      <c r="B134" s="69" t="s">
        <v>192</v>
      </c>
      <c r="C134" s="65"/>
      <c r="D134" s="50" t="s">
        <v>193</v>
      </c>
      <c r="E134" s="190">
        <f>SUM(E135)</f>
        <v>0</v>
      </c>
      <c r="F134" s="140">
        <f>SUM(F135:F135)</f>
        <v>0</v>
      </c>
      <c r="G134" s="140">
        <f>SUM(G135:G135)</f>
        <v>0</v>
      </c>
      <c r="H134" s="219">
        <f>SUM(H135)</f>
        <v>2143</v>
      </c>
      <c r="I134" s="215">
        <f>SUM(I135:I135)</f>
        <v>2143</v>
      </c>
      <c r="J134" s="215">
        <f>SUM(J135:J135)</f>
        <v>0</v>
      </c>
      <c r="K134" s="113">
        <f>SUM(K135)</f>
        <v>2143</v>
      </c>
      <c r="L134" s="114">
        <f>SUM(L135:L135)</f>
        <v>2143</v>
      </c>
      <c r="M134" s="165">
        <f>SUM(M135:M135)</f>
        <v>0</v>
      </c>
      <c r="N134" s="246">
        <f aca="true" t="shared" si="30" ref="N134:N203">K134/H134</f>
        <v>1</v>
      </c>
    </row>
    <row r="135" spans="1:14" s="18" customFormat="1" ht="54.75" customHeight="1">
      <c r="A135" s="104"/>
      <c r="B135" s="43"/>
      <c r="C135" s="53" t="s">
        <v>71</v>
      </c>
      <c r="D135" s="34" t="s">
        <v>127</v>
      </c>
      <c r="E135" s="189">
        <f>SUM(F135:G135)</f>
        <v>0</v>
      </c>
      <c r="F135" s="146"/>
      <c r="G135" s="179"/>
      <c r="H135" s="214">
        <f>SUM(I135:J135)</f>
        <v>2143</v>
      </c>
      <c r="I135" s="229">
        <v>2143</v>
      </c>
      <c r="J135" s="230"/>
      <c r="K135" s="162">
        <f>SUM(L135:M135)</f>
        <v>2143</v>
      </c>
      <c r="L135" s="129">
        <v>2143</v>
      </c>
      <c r="M135" s="129"/>
      <c r="N135" s="247">
        <f t="shared" si="30"/>
        <v>1</v>
      </c>
    </row>
    <row r="136" spans="1:14" s="18" customFormat="1" ht="38.25" customHeight="1">
      <c r="A136" s="28"/>
      <c r="B136" s="69" t="s">
        <v>110</v>
      </c>
      <c r="C136" s="65"/>
      <c r="D136" s="50" t="s">
        <v>2</v>
      </c>
      <c r="E136" s="190">
        <f>SUM(E137)</f>
        <v>4000</v>
      </c>
      <c r="F136" s="140">
        <f>SUM(F137:F137)</f>
        <v>4000</v>
      </c>
      <c r="G136" s="140">
        <f>SUM(G137:G137)</f>
        <v>0</v>
      </c>
      <c r="H136" s="219">
        <f>SUM(H137)</f>
        <v>4875</v>
      </c>
      <c r="I136" s="215">
        <f>SUM(I137:I137)</f>
        <v>4875</v>
      </c>
      <c r="J136" s="215">
        <f>SUM(J137:J137)</f>
        <v>0</v>
      </c>
      <c r="K136" s="113">
        <f>SUM(K137)</f>
        <v>4160</v>
      </c>
      <c r="L136" s="114">
        <f>SUM(L137:L137)</f>
        <v>4160</v>
      </c>
      <c r="M136" s="165">
        <f>SUM(M137:M137)</f>
        <v>0</v>
      </c>
      <c r="N136" s="246">
        <f t="shared" si="30"/>
        <v>0.8533333333333334</v>
      </c>
    </row>
    <row r="137" spans="1:14" s="18" customFormat="1" ht="74.25" customHeight="1" thickBot="1">
      <c r="A137" s="104"/>
      <c r="B137" s="43"/>
      <c r="C137" s="33" t="s">
        <v>49</v>
      </c>
      <c r="D137" s="34" t="s">
        <v>159</v>
      </c>
      <c r="E137" s="189">
        <f>SUM(F137:G137)</f>
        <v>4000</v>
      </c>
      <c r="F137" s="146">
        <v>4000</v>
      </c>
      <c r="G137" s="179"/>
      <c r="H137" s="214">
        <f>SUM(I137:J137)</f>
        <v>4875</v>
      </c>
      <c r="I137" s="229">
        <v>4875</v>
      </c>
      <c r="J137" s="230"/>
      <c r="K137" s="162">
        <f>SUM(L137:M137)</f>
        <v>4160</v>
      </c>
      <c r="L137" s="129">
        <v>4160</v>
      </c>
      <c r="M137" s="129"/>
      <c r="N137" s="247">
        <f t="shared" si="30"/>
        <v>0.8533333333333334</v>
      </c>
    </row>
    <row r="138" spans="1:61" s="2" customFormat="1" ht="41.25" customHeight="1" thickBot="1">
      <c r="A138" s="4" t="s">
        <v>73</v>
      </c>
      <c r="B138" s="4"/>
      <c r="C138" s="1"/>
      <c r="D138" s="12" t="s">
        <v>14</v>
      </c>
      <c r="E138" s="138">
        <f>SUM(F138:G138)</f>
        <v>7259000</v>
      </c>
      <c r="F138" s="204">
        <f>F139+F142+F145+F147+F151+F154+F157+F159+F162+F166+F170</f>
        <v>7259000</v>
      </c>
      <c r="G138" s="204">
        <f>G139+G142+G145+G147+G151+G154+G157+G159+G162+G166+G170</f>
        <v>0</v>
      </c>
      <c r="H138" s="212">
        <f>SUM(I138:J138)</f>
        <v>9385685</v>
      </c>
      <c r="I138" s="213">
        <f>I139+I142+I145+I147+I151+I154+I157+I159+I162+I166+I170</f>
        <v>8901185</v>
      </c>
      <c r="J138" s="213">
        <f>J139+J142+J145+J147+J151+J154+J157+J159+J162+J166+J170</f>
        <v>484500</v>
      </c>
      <c r="K138" s="149">
        <f>SUM(L138:M138)</f>
        <v>9124198.989999998</v>
      </c>
      <c r="L138" s="121">
        <f>L139+L142+L145+L147+L151+L154+L157+L159+L162+L166+L170</f>
        <v>8714518.989999998</v>
      </c>
      <c r="M138" s="121">
        <f>M139+M142+M145+M147+M151+M154+M157+M159+M162+M166+M170</f>
        <v>409680</v>
      </c>
      <c r="N138" s="245">
        <f>K138/H138</f>
        <v>0.9721399120042915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</row>
    <row r="139" spans="1:14" s="27" customFormat="1" ht="47.25" customHeight="1">
      <c r="A139" s="6"/>
      <c r="B139" s="318" t="s">
        <v>161</v>
      </c>
      <c r="C139" s="41"/>
      <c r="D139" s="51" t="s">
        <v>162</v>
      </c>
      <c r="E139" s="139">
        <f>F139+G139</f>
        <v>40000</v>
      </c>
      <c r="F139" s="142">
        <f>SUM(F140:F141)</f>
        <v>40000</v>
      </c>
      <c r="G139" s="142">
        <f>SUM(G140:G141)</f>
        <v>0</v>
      </c>
      <c r="H139" s="214">
        <f>H140</f>
        <v>40000</v>
      </c>
      <c r="I139" s="220">
        <f>SUM(I140:I141)</f>
        <v>40000</v>
      </c>
      <c r="J139" s="220">
        <f>SUM(J140:J141)</f>
        <v>0</v>
      </c>
      <c r="K139" s="162">
        <f>K140+K141</f>
        <v>61639.64</v>
      </c>
      <c r="L139" s="122">
        <f>SUM(L140:L141)</f>
        <v>61639.64</v>
      </c>
      <c r="M139" s="169">
        <f>SUM(M140:M141)</f>
        <v>0</v>
      </c>
      <c r="N139" s="246">
        <f t="shared" si="30"/>
        <v>1.540991</v>
      </c>
    </row>
    <row r="140" spans="1:14" s="18" customFormat="1" ht="42.75" customHeight="1">
      <c r="A140" s="106"/>
      <c r="B140" s="45"/>
      <c r="C140" s="29" t="s">
        <v>70</v>
      </c>
      <c r="D140" s="47" t="s">
        <v>125</v>
      </c>
      <c r="E140" s="189">
        <f>SUM(F140:G140)</f>
        <v>40000</v>
      </c>
      <c r="F140" s="143">
        <v>40000</v>
      </c>
      <c r="G140" s="143"/>
      <c r="H140" s="214">
        <f>SUM(I140:J140)</f>
        <v>40000</v>
      </c>
      <c r="I140" s="218">
        <v>40000</v>
      </c>
      <c r="J140" s="218"/>
      <c r="K140" s="162">
        <f>SUM(L140:M140)</f>
        <v>61590.56</v>
      </c>
      <c r="L140" s="123">
        <v>61590.56</v>
      </c>
      <c r="M140" s="167"/>
      <c r="N140" s="247">
        <f t="shared" si="30"/>
        <v>1.539764</v>
      </c>
    </row>
    <row r="141" spans="1:14" s="18" customFormat="1" ht="48.75" customHeight="1">
      <c r="A141" s="106"/>
      <c r="B141" s="70"/>
      <c r="C141" s="44" t="s">
        <v>66</v>
      </c>
      <c r="D141" s="47" t="s">
        <v>121</v>
      </c>
      <c r="E141" s="189">
        <f>SUM(F141:G141)</f>
        <v>0</v>
      </c>
      <c r="F141" s="143"/>
      <c r="G141" s="143"/>
      <c r="H141" s="214">
        <f>SUM(I141:J141)</f>
        <v>0</v>
      </c>
      <c r="I141" s="218"/>
      <c r="J141" s="218"/>
      <c r="K141" s="162">
        <f>SUM(L141:M141)</f>
        <v>49.08</v>
      </c>
      <c r="L141" s="123">
        <v>49.08</v>
      </c>
      <c r="M141" s="167"/>
      <c r="N141" s="249" t="s">
        <v>217</v>
      </c>
    </row>
    <row r="142" spans="1:14" s="18" customFormat="1" ht="30.75" customHeight="1">
      <c r="A142" s="28"/>
      <c r="B142" s="69" t="s">
        <v>167</v>
      </c>
      <c r="C142" s="65"/>
      <c r="D142" s="50" t="s">
        <v>168</v>
      </c>
      <c r="E142" s="139">
        <f>F142+G142</f>
        <v>171000</v>
      </c>
      <c r="F142" s="140">
        <f>SUM(F143:F144)</f>
        <v>171000</v>
      </c>
      <c r="G142" s="140">
        <f>SUM(G143:G144)</f>
        <v>0</v>
      </c>
      <c r="H142" s="219">
        <f>H143+H144</f>
        <v>632300</v>
      </c>
      <c r="I142" s="215">
        <f>SUM(I143:I144)</f>
        <v>222300</v>
      </c>
      <c r="J142" s="215">
        <f>SUM(J143:J144)</f>
        <v>410000</v>
      </c>
      <c r="K142" s="219">
        <f>K143+K144</f>
        <v>590152.6</v>
      </c>
      <c r="L142" s="114">
        <f>SUM(L143:L144)</f>
        <v>180472.6</v>
      </c>
      <c r="M142" s="114">
        <f>SUM(M143:M144)</f>
        <v>409680</v>
      </c>
      <c r="N142" s="246">
        <f t="shared" si="30"/>
        <v>0.9333427170646844</v>
      </c>
    </row>
    <row r="143" spans="1:14" s="18" customFormat="1" ht="63.75" customHeight="1">
      <c r="A143" s="104"/>
      <c r="B143" s="43"/>
      <c r="C143" s="33" t="s">
        <v>49</v>
      </c>
      <c r="D143" s="34" t="s">
        <v>159</v>
      </c>
      <c r="E143" s="360">
        <f>SUM(F143:G143)</f>
        <v>171000</v>
      </c>
      <c r="F143" s="141">
        <v>171000</v>
      </c>
      <c r="G143" s="141"/>
      <c r="H143" s="214">
        <f>SUM(I143:J143)</f>
        <v>222300</v>
      </c>
      <c r="I143" s="216">
        <v>222300</v>
      </c>
      <c r="J143" s="216"/>
      <c r="K143" s="162">
        <f>SUM(L143:M143)</f>
        <v>180472.6</v>
      </c>
      <c r="L143" s="115">
        <v>180472.6</v>
      </c>
      <c r="M143" s="166"/>
      <c r="N143" s="247">
        <f>K143/H143</f>
        <v>0.811842555105713</v>
      </c>
    </row>
    <row r="144" spans="1:14" s="18" customFormat="1" ht="62.25" customHeight="1">
      <c r="A144" s="104"/>
      <c r="B144" s="43"/>
      <c r="C144" s="33" t="s">
        <v>283</v>
      </c>
      <c r="D144" s="34" t="s">
        <v>284</v>
      </c>
      <c r="E144" s="189">
        <f>SUM(F144:G144)</f>
        <v>0</v>
      </c>
      <c r="F144" s="141"/>
      <c r="G144" s="141"/>
      <c r="H144" s="214">
        <f>SUM(I144:J144)</f>
        <v>410000</v>
      </c>
      <c r="I144" s="216"/>
      <c r="J144" s="216">
        <v>410000</v>
      </c>
      <c r="K144" s="162">
        <f>SUM(L144:M144)</f>
        <v>409680</v>
      </c>
      <c r="L144" s="115"/>
      <c r="M144" s="115">
        <v>409680</v>
      </c>
      <c r="N144" s="247">
        <f t="shared" si="30"/>
        <v>0.999219512195122</v>
      </c>
    </row>
    <row r="145" spans="1:14" s="18" customFormat="1" ht="35.25" customHeight="1">
      <c r="A145" s="28"/>
      <c r="B145" s="69" t="s">
        <v>210</v>
      </c>
      <c r="C145" s="65"/>
      <c r="D145" s="50" t="s">
        <v>211</v>
      </c>
      <c r="E145" s="190">
        <f>SUM(E146)</f>
        <v>0</v>
      </c>
      <c r="F145" s="140">
        <f>SUM(F146:F146)</f>
        <v>0</v>
      </c>
      <c r="G145" s="140">
        <f>SUM(G146:G146)</f>
        <v>0</v>
      </c>
      <c r="H145" s="219">
        <f>SUM(H146)</f>
        <v>48638</v>
      </c>
      <c r="I145" s="215">
        <f>SUM(I146:I146)</f>
        <v>48638</v>
      </c>
      <c r="J145" s="215">
        <f>SUM(J146:J146)</f>
        <v>0</v>
      </c>
      <c r="K145" s="113">
        <f>SUM(K146)</f>
        <v>48606.48</v>
      </c>
      <c r="L145" s="114">
        <f>SUM(L146:L146)</f>
        <v>48606.48</v>
      </c>
      <c r="M145" s="165">
        <f>SUM(M146:M146)</f>
        <v>0</v>
      </c>
      <c r="N145" s="246">
        <f>K145/H145</f>
        <v>0.999351947037296</v>
      </c>
    </row>
    <row r="146" spans="1:14" s="18" customFormat="1" ht="53.25" customHeight="1">
      <c r="A146" s="104"/>
      <c r="B146" s="43"/>
      <c r="C146" s="29" t="s">
        <v>74</v>
      </c>
      <c r="D146" s="34" t="s">
        <v>155</v>
      </c>
      <c r="E146" s="189">
        <f>SUM(F146:G146)</f>
        <v>0</v>
      </c>
      <c r="F146" s="141"/>
      <c r="G146" s="141"/>
      <c r="H146" s="214">
        <f>SUM(I146:J146)</f>
        <v>48638</v>
      </c>
      <c r="I146" s="216">
        <v>48638</v>
      </c>
      <c r="J146" s="216"/>
      <c r="K146" s="162">
        <f>SUM(L146:M146)</f>
        <v>48606.48</v>
      </c>
      <c r="L146" s="115">
        <v>48606.48</v>
      </c>
      <c r="M146" s="166"/>
      <c r="N146" s="247">
        <f>K146/H146</f>
        <v>0.999351947037296</v>
      </c>
    </row>
    <row r="147" spans="1:14" s="27" customFormat="1" ht="63.75" customHeight="1">
      <c r="A147" s="35"/>
      <c r="B147" s="8" t="s">
        <v>37</v>
      </c>
      <c r="C147" s="41"/>
      <c r="D147" s="51" t="s">
        <v>144</v>
      </c>
      <c r="E147" s="139">
        <f aca="true" t="shared" si="31" ref="E147:M147">SUM(E148:E150)</f>
        <v>5120000</v>
      </c>
      <c r="F147" s="142">
        <f t="shared" si="31"/>
        <v>5120000</v>
      </c>
      <c r="G147" s="142">
        <f t="shared" si="31"/>
        <v>0</v>
      </c>
      <c r="H147" s="214">
        <f t="shared" si="31"/>
        <v>5314098</v>
      </c>
      <c r="I147" s="220">
        <f t="shared" si="31"/>
        <v>5314098</v>
      </c>
      <c r="J147" s="220">
        <f t="shared" si="31"/>
        <v>0</v>
      </c>
      <c r="K147" s="162">
        <f t="shared" si="31"/>
        <v>5164241.999999999</v>
      </c>
      <c r="L147" s="122">
        <f t="shared" si="31"/>
        <v>5164241.999999999</v>
      </c>
      <c r="M147" s="169">
        <f t="shared" si="31"/>
        <v>0</v>
      </c>
      <c r="N147" s="246">
        <f t="shared" si="30"/>
        <v>0.9718002942361995</v>
      </c>
    </row>
    <row r="148" spans="1:14" s="18" customFormat="1" ht="50.25" customHeight="1">
      <c r="A148" s="277"/>
      <c r="B148" s="45"/>
      <c r="C148" s="71" t="s">
        <v>101</v>
      </c>
      <c r="D148" s="72" t="s">
        <v>141</v>
      </c>
      <c r="E148" s="189">
        <f>SUM(F148:G148)</f>
        <v>48000</v>
      </c>
      <c r="F148" s="143">
        <v>48000</v>
      </c>
      <c r="G148" s="143"/>
      <c r="H148" s="214">
        <f>SUM(I148:J148)</f>
        <v>48000</v>
      </c>
      <c r="I148" s="218">
        <v>48000</v>
      </c>
      <c r="J148" s="218"/>
      <c r="K148" s="162">
        <f>SUM(L148:M148)</f>
        <v>48136.76</v>
      </c>
      <c r="L148" s="123">
        <v>48136.76</v>
      </c>
      <c r="M148" s="167"/>
      <c r="N148" s="247">
        <f t="shared" si="30"/>
        <v>1.0028491666666668</v>
      </c>
    </row>
    <row r="149" spans="1:14" s="18" customFormat="1" ht="65.25" customHeight="1">
      <c r="A149" s="277"/>
      <c r="B149" s="46"/>
      <c r="C149" s="29" t="s">
        <v>49</v>
      </c>
      <c r="D149" s="34" t="s">
        <v>159</v>
      </c>
      <c r="E149" s="189">
        <f>SUM(F149:G149)</f>
        <v>5060000</v>
      </c>
      <c r="F149" s="143">
        <v>5060000</v>
      </c>
      <c r="G149" s="143"/>
      <c r="H149" s="214">
        <f>SUM(I149:J149)</f>
        <v>5254098</v>
      </c>
      <c r="I149" s="218">
        <v>5254098</v>
      </c>
      <c r="J149" s="218"/>
      <c r="K149" s="162">
        <f>SUM(L149:M149)</f>
        <v>5105821.77</v>
      </c>
      <c r="L149" s="123">
        <v>5105821.77</v>
      </c>
      <c r="M149" s="167"/>
      <c r="N149" s="247">
        <f t="shared" si="30"/>
        <v>0.9717789371267912</v>
      </c>
    </row>
    <row r="150" spans="1:14" s="18" customFormat="1" ht="68.25" customHeight="1">
      <c r="A150" s="277"/>
      <c r="B150" s="70"/>
      <c r="C150" s="29" t="s">
        <v>102</v>
      </c>
      <c r="D150" s="34" t="s">
        <v>142</v>
      </c>
      <c r="E150" s="189">
        <f>SUM(F150:G150)</f>
        <v>12000</v>
      </c>
      <c r="F150" s="143">
        <v>12000</v>
      </c>
      <c r="G150" s="143"/>
      <c r="H150" s="214">
        <f>SUM(I150:J150)</f>
        <v>12000</v>
      </c>
      <c r="I150" s="218">
        <v>12000</v>
      </c>
      <c r="J150" s="218"/>
      <c r="K150" s="162">
        <f>SUM(L150:M150)</f>
        <v>10283.47</v>
      </c>
      <c r="L150" s="123">
        <v>10283.47</v>
      </c>
      <c r="M150" s="167"/>
      <c r="N150" s="247">
        <f t="shared" si="30"/>
        <v>0.8569558333333333</v>
      </c>
    </row>
    <row r="151" spans="1:14" s="27" customFormat="1" ht="74.25" customHeight="1">
      <c r="A151" s="35"/>
      <c r="B151" s="40" t="s">
        <v>38</v>
      </c>
      <c r="C151" s="65"/>
      <c r="D151" s="50" t="s">
        <v>97</v>
      </c>
      <c r="E151" s="139">
        <f>SUM(E152:E153)</f>
        <v>87000</v>
      </c>
      <c r="F151" s="142">
        <f>SUM(F152:F153)</f>
        <v>87000</v>
      </c>
      <c r="G151" s="140">
        <f>G152</f>
        <v>0</v>
      </c>
      <c r="H151" s="214">
        <f>SUM(H152:H153)</f>
        <v>97557</v>
      </c>
      <c r="I151" s="220">
        <f>SUM(I152:I153)</f>
        <v>97557</v>
      </c>
      <c r="J151" s="215">
        <f>J152</f>
        <v>0</v>
      </c>
      <c r="K151" s="162">
        <f>SUM(K152:K153)</f>
        <v>94703.54</v>
      </c>
      <c r="L151" s="122">
        <f>SUM(L152:L153)</f>
        <v>94703.54</v>
      </c>
      <c r="M151" s="165">
        <f>M152</f>
        <v>0</v>
      </c>
      <c r="N151" s="246">
        <f t="shared" si="30"/>
        <v>0.9707508430968561</v>
      </c>
    </row>
    <row r="152" spans="1:14" s="18" customFormat="1" ht="68.25" customHeight="1">
      <c r="A152" s="277"/>
      <c r="B152" s="45"/>
      <c r="C152" s="29" t="s">
        <v>49</v>
      </c>
      <c r="D152" s="34" t="s">
        <v>159</v>
      </c>
      <c r="E152" s="189">
        <f aca="true" t="shared" si="32" ref="E152:E172">SUM(F152:G152)</f>
        <v>26000</v>
      </c>
      <c r="F152" s="143">
        <v>26000</v>
      </c>
      <c r="G152" s="143"/>
      <c r="H152" s="214">
        <f aca="true" t="shared" si="33" ref="H152:H172">SUM(I152:J152)</f>
        <v>35000</v>
      </c>
      <c r="I152" s="218">
        <v>35000</v>
      </c>
      <c r="J152" s="218"/>
      <c r="K152" s="162">
        <f aca="true" t="shared" si="34" ref="K152:K172">SUM(L152:M152)</f>
        <v>34243.2</v>
      </c>
      <c r="L152" s="123">
        <v>34243.2</v>
      </c>
      <c r="M152" s="167"/>
      <c r="N152" s="247">
        <f t="shared" si="30"/>
        <v>0.9783771428571427</v>
      </c>
    </row>
    <row r="153" spans="1:14" s="18" customFormat="1" ht="51.75" customHeight="1">
      <c r="A153" s="277"/>
      <c r="B153" s="70"/>
      <c r="C153" s="29" t="s">
        <v>74</v>
      </c>
      <c r="D153" s="34" t="s">
        <v>155</v>
      </c>
      <c r="E153" s="188">
        <f t="shared" si="32"/>
        <v>61000</v>
      </c>
      <c r="F153" s="143">
        <v>61000</v>
      </c>
      <c r="G153" s="143"/>
      <c r="H153" s="219">
        <f t="shared" si="33"/>
        <v>62557</v>
      </c>
      <c r="I153" s="218">
        <v>62557</v>
      </c>
      <c r="J153" s="218"/>
      <c r="K153" s="113">
        <f t="shared" si="34"/>
        <v>60460.34</v>
      </c>
      <c r="L153" s="123">
        <v>60460.34</v>
      </c>
      <c r="M153" s="167"/>
      <c r="N153" s="247">
        <f t="shared" si="30"/>
        <v>0.9664840065859935</v>
      </c>
    </row>
    <row r="154" spans="1:14" s="27" customFormat="1" ht="53.25" customHeight="1">
      <c r="A154" s="35"/>
      <c r="B154" s="38" t="s">
        <v>39</v>
      </c>
      <c r="C154" s="65"/>
      <c r="D154" s="50" t="s">
        <v>152</v>
      </c>
      <c r="E154" s="139">
        <f t="shared" si="32"/>
        <v>494000</v>
      </c>
      <c r="F154" s="140">
        <f>SUM(F155:F156)</f>
        <v>494000</v>
      </c>
      <c r="G154" s="140">
        <f>SUM(G155:G156)</f>
        <v>0</v>
      </c>
      <c r="H154" s="231">
        <f t="shared" si="33"/>
        <v>1454225</v>
      </c>
      <c r="I154" s="215">
        <f>SUM(I155:I156)</f>
        <v>1454225</v>
      </c>
      <c r="J154" s="215">
        <f>SUM(J155:J156)</f>
        <v>0</v>
      </c>
      <c r="K154" s="161">
        <f t="shared" si="34"/>
        <v>1454400.9</v>
      </c>
      <c r="L154" s="114">
        <f>SUM(L155:L156)</f>
        <v>1454400.9</v>
      </c>
      <c r="M154" s="165">
        <f>SUM(M155:M156)</f>
        <v>0</v>
      </c>
      <c r="N154" s="246">
        <f t="shared" si="30"/>
        <v>1.000120957898537</v>
      </c>
    </row>
    <row r="155" spans="1:14" s="18" customFormat="1" ht="39.75" customHeight="1">
      <c r="A155" s="35"/>
      <c r="B155" s="46"/>
      <c r="C155" s="101" t="s">
        <v>69</v>
      </c>
      <c r="D155" s="72" t="s">
        <v>122</v>
      </c>
      <c r="E155" s="189">
        <f t="shared" si="32"/>
        <v>0</v>
      </c>
      <c r="F155" s="143"/>
      <c r="G155" s="143"/>
      <c r="H155" s="214">
        <f t="shared" si="33"/>
        <v>0</v>
      </c>
      <c r="I155" s="218"/>
      <c r="J155" s="218"/>
      <c r="K155" s="162">
        <f t="shared" si="34"/>
        <v>175.9</v>
      </c>
      <c r="L155" s="123">
        <v>175.9</v>
      </c>
      <c r="M155" s="167"/>
      <c r="N155" s="249" t="s">
        <v>217</v>
      </c>
    </row>
    <row r="156" spans="1:14" s="18" customFormat="1" ht="56.25" customHeight="1">
      <c r="A156" s="35"/>
      <c r="B156" s="59"/>
      <c r="C156" s="29" t="s">
        <v>74</v>
      </c>
      <c r="D156" s="34" t="s">
        <v>155</v>
      </c>
      <c r="E156" s="188">
        <f t="shared" si="32"/>
        <v>494000</v>
      </c>
      <c r="F156" s="143">
        <v>494000</v>
      </c>
      <c r="G156" s="143"/>
      <c r="H156" s="219">
        <f t="shared" si="33"/>
        <v>1454225</v>
      </c>
      <c r="I156" s="218">
        <v>1454225</v>
      </c>
      <c r="J156" s="218"/>
      <c r="K156" s="113">
        <f t="shared" si="34"/>
        <v>1454225</v>
      </c>
      <c r="L156" s="123">
        <v>1454225</v>
      </c>
      <c r="M156" s="167"/>
      <c r="N156" s="247">
        <f t="shared" si="30"/>
        <v>1</v>
      </c>
    </row>
    <row r="157" spans="1:14" s="18" customFormat="1" ht="38.25" customHeight="1">
      <c r="A157" s="35"/>
      <c r="B157" s="54" t="s">
        <v>103</v>
      </c>
      <c r="C157" s="65"/>
      <c r="D157" s="26" t="s">
        <v>104</v>
      </c>
      <c r="E157" s="139">
        <f t="shared" si="32"/>
        <v>595000</v>
      </c>
      <c r="F157" s="140">
        <f>SUM(F158:F158)</f>
        <v>595000</v>
      </c>
      <c r="G157" s="140">
        <f>SUM(G158:G158)</f>
        <v>0</v>
      </c>
      <c r="H157" s="231">
        <f t="shared" si="33"/>
        <v>699000</v>
      </c>
      <c r="I157" s="215">
        <f>SUM(I158:I158)</f>
        <v>699000</v>
      </c>
      <c r="J157" s="215">
        <f>SUM(J158:J158)</f>
        <v>0</v>
      </c>
      <c r="K157" s="161">
        <f t="shared" si="34"/>
        <v>679911.06</v>
      </c>
      <c r="L157" s="114">
        <f>SUM(L158:L158)</f>
        <v>679911.06</v>
      </c>
      <c r="M157" s="165">
        <f>SUM(M158:M158)</f>
        <v>0</v>
      </c>
      <c r="N157" s="246">
        <f t="shared" si="30"/>
        <v>0.9726910729613735</v>
      </c>
    </row>
    <row r="158" spans="1:14" s="18" customFormat="1" ht="47.25" customHeight="1">
      <c r="A158" s="35"/>
      <c r="B158" s="59"/>
      <c r="C158" s="29" t="s">
        <v>74</v>
      </c>
      <c r="D158" s="34" t="s">
        <v>155</v>
      </c>
      <c r="E158" s="188">
        <f t="shared" si="32"/>
        <v>595000</v>
      </c>
      <c r="F158" s="143">
        <v>595000</v>
      </c>
      <c r="G158" s="143"/>
      <c r="H158" s="219">
        <f t="shared" si="33"/>
        <v>699000</v>
      </c>
      <c r="I158" s="218">
        <v>699000</v>
      </c>
      <c r="J158" s="218"/>
      <c r="K158" s="113">
        <f t="shared" si="34"/>
        <v>679911.06</v>
      </c>
      <c r="L158" s="123">
        <v>679911.06</v>
      </c>
      <c r="M158" s="167"/>
      <c r="N158" s="247">
        <f t="shared" si="30"/>
        <v>0.9726910729613735</v>
      </c>
    </row>
    <row r="159" spans="1:14" s="27" customFormat="1" ht="39.75" customHeight="1">
      <c r="A159" s="35"/>
      <c r="B159" s="60" t="s">
        <v>40</v>
      </c>
      <c r="C159" s="65"/>
      <c r="D159" s="26" t="s">
        <v>153</v>
      </c>
      <c r="E159" s="139">
        <f t="shared" si="32"/>
        <v>320000</v>
      </c>
      <c r="F159" s="140">
        <f>SUM(F160:F161)</f>
        <v>320000</v>
      </c>
      <c r="G159" s="140">
        <f>SUM(G160:G161)</f>
        <v>0</v>
      </c>
      <c r="H159" s="231">
        <f t="shared" si="33"/>
        <v>350000</v>
      </c>
      <c r="I159" s="215">
        <f>SUM(I160:I161)</f>
        <v>350000</v>
      </c>
      <c r="J159" s="215">
        <f>SUM(J160:J161)</f>
        <v>0</v>
      </c>
      <c r="K159" s="161">
        <f t="shared" si="34"/>
        <v>351375</v>
      </c>
      <c r="L159" s="114">
        <f>SUM(L160:L161)</f>
        <v>351375</v>
      </c>
      <c r="M159" s="165">
        <f>SUM(M160:M161)</f>
        <v>0</v>
      </c>
      <c r="N159" s="246">
        <f t="shared" si="30"/>
        <v>1.0039285714285715</v>
      </c>
    </row>
    <row r="160" spans="1:14" s="18" customFormat="1" ht="74.25" customHeight="1">
      <c r="A160" s="277"/>
      <c r="B160" s="96"/>
      <c r="C160" s="53" t="s">
        <v>68</v>
      </c>
      <c r="D160" s="34" t="s">
        <v>120</v>
      </c>
      <c r="E160" s="189">
        <f t="shared" si="32"/>
        <v>0</v>
      </c>
      <c r="F160" s="143"/>
      <c r="G160" s="143"/>
      <c r="H160" s="214">
        <f t="shared" si="33"/>
        <v>0</v>
      </c>
      <c r="I160" s="218"/>
      <c r="J160" s="218"/>
      <c r="K160" s="162">
        <f t="shared" si="34"/>
        <v>1375</v>
      </c>
      <c r="L160" s="123">
        <v>1375</v>
      </c>
      <c r="M160" s="167"/>
      <c r="N160" s="249" t="s">
        <v>217</v>
      </c>
    </row>
    <row r="161" spans="1:14" s="18" customFormat="1" ht="56.25" customHeight="1">
      <c r="A161" s="277"/>
      <c r="B161" s="70"/>
      <c r="C161" s="29" t="s">
        <v>74</v>
      </c>
      <c r="D161" s="34" t="s">
        <v>155</v>
      </c>
      <c r="E161" s="189">
        <f t="shared" si="32"/>
        <v>320000</v>
      </c>
      <c r="F161" s="143">
        <v>320000</v>
      </c>
      <c r="G161" s="143"/>
      <c r="H161" s="231">
        <f t="shared" si="33"/>
        <v>350000</v>
      </c>
      <c r="I161" s="218">
        <v>350000</v>
      </c>
      <c r="J161" s="218"/>
      <c r="K161" s="161">
        <f t="shared" si="34"/>
        <v>350000</v>
      </c>
      <c r="L161" s="123">
        <v>350000</v>
      </c>
      <c r="M161" s="167"/>
      <c r="N161" s="247">
        <f t="shared" si="30"/>
        <v>1</v>
      </c>
    </row>
    <row r="162" spans="1:14" s="27" customFormat="1" ht="41.25" customHeight="1">
      <c r="A162" s="35"/>
      <c r="B162" s="54" t="s">
        <v>41</v>
      </c>
      <c r="C162" s="65"/>
      <c r="D162" s="51" t="s">
        <v>42</v>
      </c>
      <c r="E162" s="139">
        <f t="shared" si="32"/>
        <v>89000</v>
      </c>
      <c r="F162" s="140">
        <f>F163+F164+F165</f>
        <v>89000</v>
      </c>
      <c r="G162" s="140">
        <f>G163+G164+G165</f>
        <v>0</v>
      </c>
      <c r="H162" s="231">
        <f t="shared" si="33"/>
        <v>89000</v>
      </c>
      <c r="I162" s="215">
        <f>I163+I164+I165</f>
        <v>89000</v>
      </c>
      <c r="J162" s="215">
        <f>J163+J164+J165</f>
        <v>0</v>
      </c>
      <c r="K162" s="161">
        <f t="shared" si="34"/>
        <v>95701.77</v>
      </c>
      <c r="L162" s="114">
        <f>L163+L164+L165</f>
        <v>95701.77</v>
      </c>
      <c r="M162" s="165">
        <f>M163+M164+M165</f>
        <v>0</v>
      </c>
      <c r="N162" s="246">
        <f t="shared" si="30"/>
        <v>1.075300786516854</v>
      </c>
    </row>
    <row r="163" spans="1:14" s="18" customFormat="1" ht="38.25" customHeight="1">
      <c r="A163" s="35"/>
      <c r="B163" s="378"/>
      <c r="C163" s="31" t="s">
        <v>70</v>
      </c>
      <c r="D163" s="47" t="s">
        <v>125</v>
      </c>
      <c r="E163" s="189">
        <f t="shared" si="32"/>
        <v>28500</v>
      </c>
      <c r="F163" s="143">
        <v>28500</v>
      </c>
      <c r="G163" s="143"/>
      <c r="H163" s="231">
        <f t="shared" si="33"/>
        <v>28500</v>
      </c>
      <c r="I163" s="218">
        <v>28500</v>
      </c>
      <c r="J163" s="218"/>
      <c r="K163" s="161">
        <f t="shared" si="34"/>
        <v>35442.38</v>
      </c>
      <c r="L163" s="123">
        <v>35442.38</v>
      </c>
      <c r="M163" s="167"/>
      <c r="N163" s="247">
        <f t="shared" si="30"/>
        <v>1.2435922807017543</v>
      </c>
    </row>
    <row r="164" spans="1:14" s="18" customFormat="1" ht="74.25" customHeight="1">
      <c r="A164" s="35"/>
      <c r="B164" s="379"/>
      <c r="C164" s="33" t="s">
        <v>49</v>
      </c>
      <c r="D164" s="34" t="s">
        <v>159</v>
      </c>
      <c r="E164" s="189">
        <f t="shared" si="32"/>
        <v>60000</v>
      </c>
      <c r="F164" s="143">
        <v>60000</v>
      </c>
      <c r="G164" s="143"/>
      <c r="H164" s="231">
        <f t="shared" si="33"/>
        <v>60000</v>
      </c>
      <c r="I164" s="218">
        <v>60000</v>
      </c>
      <c r="J164" s="218"/>
      <c r="K164" s="161">
        <f t="shared" si="34"/>
        <v>60000</v>
      </c>
      <c r="L164" s="123">
        <v>60000</v>
      </c>
      <c r="M164" s="167"/>
      <c r="N164" s="247">
        <f t="shared" si="30"/>
        <v>1</v>
      </c>
    </row>
    <row r="165" spans="1:24" s="112" customFormat="1" ht="66.75" customHeight="1">
      <c r="A165" s="35"/>
      <c r="B165" s="380"/>
      <c r="C165" s="33" t="s">
        <v>75</v>
      </c>
      <c r="D165" s="34" t="s">
        <v>154</v>
      </c>
      <c r="E165" s="189">
        <f t="shared" si="32"/>
        <v>500</v>
      </c>
      <c r="F165" s="143">
        <v>500</v>
      </c>
      <c r="G165" s="143"/>
      <c r="H165" s="231">
        <f t="shared" si="33"/>
        <v>500</v>
      </c>
      <c r="I165" s="218">
        <v>500</v>
      </c>
      <c r="J165" s="218"/>
      <c r="K165" s="161">
        <f t="shared" si="34"/>
        <v>259.39</v>
      </c>
      <c r="L165" s="123">
        <v>259.39</v>
      </c>
      <c r="M165" s="167"/>
      <c r="N165" s="247">
        <f t="shared" si="30"/>
        <v>0.51878</v>
      </c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</row>
    <row r="166" spans="1:14" s="18" customFormat="1" ht="36.75" customHeight="1">
      <c r="A166" s="35"/>
      <c r="B166" s="40" t="s">
        <v>285</v>
      </c>
      <c r="C166" s="65"/>
      <c r="D166" s="26" t="s">
        <v>287</v>
      </c>
      <c r="E166" s="139">
        <f>SUM(F166:G166)</f>
        <v>0</v>
      </c>
      <c r="F166" s="140">
        <f>SUM(F169:F169)</f>
        <v>0</v>
      </c>
      <c r="G166" s="140">
        <f>SUM(G169:G169)</f>
        <v>0</v>
      </c>
      <c r="H166" s="231">
        <f>SUM(I166:J166)</f>
        <v>120500</v>
      </c>
      <c r="I166" s="215">
        <f>SUM(I167:I169)</f>
        <v>46000</v>
      </c>
      <c r="J166" s="215">
        <f>SUM(J167:J169)</f>
        <v>74500</v>
      </c>
      <c r="K166" s="290">
        <f>SUM(L166:M166)</f>
        <v>46000</v>
      </c>
      <c r="L166" s="291">
        <f>SUM(L167:L169)</f>
        <v>46000</v>
      </c>
      <c r="M166" s="291">
        <f>SUM(M167:M169)</f>
        <v>0</v>
      </c>
      <c r="N166" s="246">
        <f>K166/H166</f>
        <v>0.3817427385892116</v>
      </c>
    </row>
    <row r="167" spans="1:14" s="18" customFormat="1" ht="62.25" customHeight="1">
      <c r="A167" s="277"/>
      <c r="B167" s="96"/>
      <c r="C167" s="29" t="s">
        <v>49</v>
      </c>
      <c r="D167" s="34" t="s">
        <v>159</v>
      </c>
      <c r="E167" s="188">
        <f>SUM(F167:G167)</f>
        <v>0</v>
      </c>
      <c r="F167" s="143"/>
      <c r="G167" s="143"/>
      <c r="H167" s="219">
        <f>SUM(I167:J167)</f>
        <v>6000</v>
      </c>
      <c r="I167" s="218">
        <v>6000</v>
      </c>
      <c r="J167" s="218"/>
      <c r="K167" s="113">
        <f>SUM(L167:M167)</f>
        <v>6000</v>
      </c>
      <c r="L167" s="123">
        <v>6000</v>
      </c>
      <c r="M167" s="167"/>
      <c r="N167" s="247">
        <f>K167/H167</f>
        <v>1</v>
      </c>
    </row>
    <row r="168" spans="1:14" s="18" customFormat="1" ht="60.75" customHeight="1">
      <c r="A168" s="277"/>
      <c r="B168" s="43"/>
      <c r="C168" s="29" t="s">
        <v>296</v>
      </c>
      <c r="D168" s="34" t="s">
        <v>297</v>
      </c>
      <c r="E168" s="188">
        <f>SUM(F168:G168)</f>
        <v>0</v>
      </c>
      <c r="F168" s="143"/>
      <c r="G168" s="143"/>
      <c r="H168" s="219">
        <f>SUM(I168:J168)</f>
        <v>40000</v>
      </c>
      <c r="I168" s="218">
        <v>40000</v>
      </c>
      <c r="J168" s="218"/>
      <c r="K168" s="113">
        <f>SUM(L168:M168)</f>
        <v>40000</v>
      </c>
      <c r="L168" s="123">
        <v>40000</v>
      </c>
      <c r="M168" s="167"/>
      <c r="N168" s="247">
        <f>K168/H168</f>
        <v>1</v>
      </c>
    </row>
    <row r="169" spans="1:14" s="18" customFormat="1" ht="74.25" customHeight="1">
      <c r="A169" s="277"/>
      <c r="B169" s="319"/>
      <c r="C169" s="29" t="s">
        <v>286</v>
      </c>
      <c r="D169" s="34" t="s">
        <v>288</v>
      </c>
      <c r="E169" s="188">
        <f>SUM(F169:G169)</f>
        <v>0</v>
      </c>
      <c r="F169" s="143"/>
      <c r="G169" s="143"/>
      <c r="H169" s="219">
        <f>SUM(I169:J169)</f>
        <v>74500</v>
      </c>
      <c r="I169" s="218"/>
      <c r="J169" s="218">
        <v>74500</v>
      </c>
      <c r="K169" s="113">
        <f>SUM(L169:M169)</f>
        <v>0</v>
      </c>
      <c r="L169" s="123"/>
      <c r="M169" s="167"/>
      <c r="N169" s="247">
        <f>K169/H169</f>
        <v>0</v>
      </c>
    </row>
    <row r="170" spans="1:14" s="27" customFormat="1" ht="39.75" customHeight="1">
      <c r="A170" s="35"/>
      <c r="B170" s="54" t="s">
        <v>0</v>
      </c>
      <c r="C170" s="65"/>
      <c r="D170" s="50" t="s">
        <v>2</v>
      </c>
      <c r="E170" s="139">
        <f t="shared" si="32"/>
        <v>343000</v>
      </c>
      <c r="F170" s="140">
        <f>SUM(F171:F172)</f>
        <v>343000</v>
      </c>
      <c r="G170" s="140">
        <f>SUM(G171:G172)</f>
        <v>0</v>
      </c>
      <c r="H170" s="231">
        <f t="shared" si="33"/>
        <v>540367</v>
      </c>
      <c r="I170" s="215">
        <f>SUM(I171:I172)</f>
        <v>540367</v>
      </c>
      <c r="J170" s="215">
        <f>SUM(J171:J172)</f>
        <v>0</v>
      </c>
      <c r="K170" s="161">
        <f t="shared" si="34"/>
        <v>537466</v>
      </c>
      <c r="L170" s="114">
        <f>SUM(L171:L172)</f>
        <v>537466</v>
      </c>
      <c r="M170" s="165">
        <f>SUM(M171:M172)</f>
        <v>0</v>
      </c>
      <c r="N170" s="246">
        <f t="shared" si="30"/>
        <v>0.994631426419452</v>
      </c>
    </row>
    <row r="171" spans="1:14" s="18" customFormat="1" ht="68.25" customHeight="1">
      <c r="A171" s="277"/>
      <c r="B171" s="6"/>
      <c r="C171" s="29" t="s">
        <v>49</v>
      </c>
      <c r="D171" s="34" t="s">
        <v>159</v>
      </c>
      <c r="E171" s="189">
        <f>SUM(F171:G171)</f>
        <v>0</v>
      </c>
      <c r="F171" s="143"/>
      <c r="G171" s="143"/>
      <c r="H171" s="231">
        <f>SUM(I171:J171)</f>
        <v>87320</v>
      </c>
      <c r="I171" s="218">
        <v>87320</v>
      </c>
      <c r="J171" s="218"/>
      <c r="K171" s="161">
        <f>SUM(L171:M171)</f>
        <v>84419</v>
      </c>
      <c r="L171" s="123">
        <v>84419</v>
      </c>
      <c r="M171" s="167"/>
      <c r="N171" s="247">
        <f t="shared" si="30"/>
        <v>0.9667773705909299</v>
      </c>
    </row>
    <row r="172" spans="1:14" s="18" customFormat="1" ht="62.25" customHeight="1" thickBot="1">
      <c r="A172" s="287"/>
      <c r="B172" s="52"/>
      <c r="C172" s="89" t="s">
        <v>74</v>
      </c>
      <c r="D172" s="32" t="s">
        <v>155</v>
      </c>
      <c r="E172" s="189">
        <f t="shared" si="32"/>
        <v>343000</v>
      </c>
      <c r="F172" s="143">
        <v>343000</v>
      </c>
      <c r="G172" s="144"/>
      <c r="H172" s="231">
        <f t="shared" si="33"/>
        <v>453047</v>
      </c>
      <c r="I172" s="218">
        <v>453047</v>
      </c>
      <c r="J172" s="225"/>
      <c r="K172" s="161">
        <f t="shared" si="34"/>
        <v>453047</v>
      </c>
      <c r="L172" s="123">
        <v>453047</v>
      </c>
      <c r="M172" s="171"/>
      <c r="N172" s="247">
        <f t="shared" si="30"/>
        <v>1</v>
      </c>
    </row>
    <row r="173" spans="1:61" s="2" customFormat="1" ht="48.75" customHeight="1" thickBot="1">
      <c r="A173" s="4" t="s">
        <v>111</v>
      </c>
      <c r="B173" s="5"/>
      <c r="C173" s="1"/>
      <c r="D173" s="12" t="s">
        <v>113</v>
      </c>
      <c r="E173" s="138">
        <f aca="true" t="shared" si="35" ref="E173:M173">E174</f>
        <v>219511</v>
      </c>
      <c r="F173" s="204">
        <f t="shared" si="35"/>
        <v>219511</v>
      </c>
      <c r="G173" s="204">
        <f t="shared" si="35"/>
        <v>0</v>
      </c>
      <c r="H173" s="212">
        <f t="shared" si="35"/>
        <v>481973.25</v>
      </c>
      <c r="I173" s="213">
        <f t="shared" si="35"/>
        <v>481973.25</v>
      </c>
      <c r="J173" s="213">
        <f t="shared" si="35"/>
        <v>0</v>
      </c>
      <c r="K173" s="149">
        <f t="shared" si="35"/>
        <v>421204.68</v>
      </c>
      <c r="L173" s="121">
        <f t="shared" si="35"/>
        <v>421204.68</v>
      </c>
      <c r="M173" s="168">
        <f t="shared" si="35"/>
        <v>0</v>
      </c>
      <c r="N173" s="245">
        <f>K173/H173</f>
        <v>0.8739171312930749</v>
      </c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</row>
    <row r="174" spans="1:14" s="9" customFormat="1" ht="45.75" customHeight="1">
      <c r="A174" s="73"/>
      <c r="B174" s="97" t="s">
        <v>112</v>
      </c>
      <c r="C174" s="74"/>
      <c r="D174" s="75" t="s">
        <v>2</v>
      </c>
      <c r="E174" s="139">
        <f aca="true" t="shared" si="36" ref="E174:E215">SUM(F174:G174)</f>
        <v>219511</v>
      </c>
      <c r="F174" s="195">
        <f>SUM(F175:F180)</f>
        <v>219511</v>
      </c>
      <c r="G174" s="195">
        <f>G180</f>
        <v>0</v>
      </c>
      <c r="H174" s="231">
        <f aca="true" t="shared" si="37" ref="H174:H215">SUM(I174:J174)</f>
        <v>481973.25</v>
      </c>
      <c r="I174" s="232">
        <f>SUM(I175:I180)</f>
        <v>481973.25</v>
      </c>
      <c r="J174" s="232">
        <f>J180</f>
        <v>0</v>
      </c>
      <c r="K174" s="161">
        <f aca="true" t="shared" si="38" ref="K174:K215">SUM(L174:M174)</f>
        <v>421204.68</v>
      </c>
      <c r="L174" s="130">
        <f>SUM(L175:L180)</f>
        <v>421204.68</v>
      </c>
      <c r="M174" s="173">
        <f>M180</f>
        <v>0</v>
      </c>
      <c r="N174" s="246">
        <f t="shared" si="30"/>
        <v>0.8739171312930749</v>
      </c>
    </row>
    <row r="175" spans="1:14" s="100" customFormat="1" ht="74.25" customHeight="1">
      <c r="A175" s="99"/>
      <c r="B175" s="45"/>
      <c r="C175" s="90" t="s">
        <v>165</v>
      </c>
      <c r="D175" s="34" t="s">
        <v>226</v>
      </c>
      <c r="E175" s="189">
        <f t="shared" si="36"/>
        <v>32810</v>
      </c>
      <c r="F175" s="143">
        <v>32810</v>
      </c>
      <c r="G175" s="143"/>
      <c r="H175" s="231">
        <f t="shared" si="37"/>
        <v>50899.9</v>
      </c>
      <c r="I175" s="218">
        <v>50899.9</v>
      </c>
      <c r="J175" s="218"/>
      <c r="K175" s="161">
        <f t="shared" si="38"/>
        <v>48543.26</v>
      </c>
      <c r="L175" s="123">
        <v>48543.26</v>
      </c>
      <c r="M175" s="167"/>
      <c r="N175" s="247">
        <f t="shared" si="30"/>
        <v>0.95370049842927</v>
      </c>
    </row>
    <row r="176" spans="1:14" s="100" customFormat="1" ht="74.25" customHeight="1">
      <c r="A176" s="99"/>
      <c r="B176" s="46"/>
      <c r="C176" s="90" t="s">
        <v>166</v>
      </c>
      <c r="D176" s="34" t="s">
        <v>226</v>
      </c>
      <c r="E176" s="189">
        <f t="shared" si="36"/>
        <v>5790</v>
      </c>
      <c r="F176" s="143">
        <v>5790</v>
      </c>
      <c r="G176" s="143"/>
      <c r="H176" s="231">
        <f t="shared" si="37"/>
        <v>8982.67</v>
      </c>
      <c r="I176" s="218">
        <v>8982.67</v>
      </c>
      <c r="J176" s="218"/>
      <c r="K176" s="161">
        <f t="shared" si="38"/>
        <v>8566.79</v>
      </c>
      <c r="L176" s="123">
        <v>8566.79</v>
      </c>
      <c r="M176" s="167"/>
      <c r="N176" s="247">
        <f t="shared" si="30"/>
        <v>0.9537019616661861</v>
      </c>
    </row>
    <row r="177" spans="1:61" s="110" customFormat="1" ht="74.25" customHeight="1">
      <c r="A177" s="107"/>
      <c r="B177" s="108"/>
      <c r="C177" s="109" t="s">
        <v>114</v>
      </c>
      <c r="D177" s="34" t="s">
        <v>158</v>
      </c>
      <c r="E177" s="189">
        <f t="shared" si="36"/>
        <v>170852</v>
      </c>
      <c r="F177" s="143">
        <v>170852</v>
      </c>
      <c r="G177" s="143"/>
      <c r="H177" s="231">
        <f t="shared" si="37"/>
        <v>201902.51</v>
      </c>
      <c r="I177" s="218">
        <v>201902.51</v>
      </c>
      <c r="J177" s="233"/>
      <c r="K177" s="161">
        <f t="shared" si="38"/>
        <v>170626.13</v>
      </c>
      <c r="L177" s="123">
        <v>170626.13</v>
      </c>
      <c r="M177" s="174"/>
      <c r="N177" s="247">
        <f t="shared" si="30"/>
        <v>0.8450916732040626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</row>
    <row r="178" spans="1:14" s="18" customFormat="1" ht="74.25" customHeight="1">
      <c r="A178" s="104"/>
      <c r="B178" s="46"/>
      <c r="C178" s="29" t="s">
        <v>115</v>
      </c>
      <c r="D178" s="34" t="s">
        <v>158</v>
      </c>
      <c r="E178" s="188">
        <f>SUM(F178:G178)</f>
        <v>10059</v>
      </c>
      <c r="F178" s="141">
        <v>10059</v>
      </c>
      <c r="G178" s="141"/>
      <c r="H178" s="261">
        <f>SUM(I178:J178)</f>
        <v>11864.05</v>
      </c>
      <c r="I178" s="216">
        <v>11864.05</v>
      </c>
      <c r="J178" s="216"/>
      <c r="K178" s="268">
        <f>SUM(L178:M178)</f>
        <v>10026.21</v>
      </c>
      <c r="L178" s="115">
        <v>10026.21</v>
      </c>
      <c r="M178" s="166"/>
      <c r="N178" s="247">
        <f t="shared" si="30"/>
        <v>0.8450916845427995</v>
      </c>
    </row>
    <row r="179" spans="1:61" s="110" customFormat="1" ht="74.25" customHeight="1">
      <c r="A179" s="279"/>
      <c r="B179" s="280"/>
      <c r="C179" s="109" t="s">
        <v>194</v>
      </c>
      <c r="D179" s="34" t="s">
        <v>186</v>
      </c>
      <c r="E179" s="189">
        <f>SUM(F179:G179)</f>
        <v>0</v>
      </c>
      <c r="F179" s="143"/>
      <c r="G179" s="143"/>
      <c r="H179" s="231">
        <f>SUM(I179:J179)</f>
        <v>177075.5</v>
      </c>
      <c r="I179" s="218">
        <v>177075.5</v>
      </c>
      <c r="J179" s="233"/>
      <c r="K179" s="161">
        <f>SUM(L179:M179)</f>
        <v>155925.95</v>
      </c>
      <c r="L179" s="123">
        <v>155925.95</v>
      </c>
      <c r="M179" s="174"/>
      <c r="N179" s="247">
        <f t="shared" si="30"/>
        <v>0.8805619636821582</v>
      </c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</row>
    <row r="180" spans="1:14" s="18" customFormat="1" ht="66.75" customHeight="1" thickBot="1">
      <c r="A180" s="105"/>
      <c r="B180" s="52"/>
      <c r="C180" s="278" t="s">
        <v>195</v>
      </c>
      <c r="D180" s="34" t="s">
        <v>186</v>
      </c>
      <c r="E180" s="191">
        <f>SUM(F180:G180)</f>
        <v>0</v>
      </c>
      <c r="F180" s="145"/>
      <c r="G180" s="145"/>
      <c r="H180" s="262">
        <f>SUM(I180:J180)</f>
        <v>31248.62</v>
      </c>
      <c r="I180" s="221">
        <v>31248.62</v>
      </c>
      <c r="J180" s="221"/>
      <c r="K180" s="269">
        <f>SUM(L180:M180)</f>
        <v>27516.34</v>
      </c>
      <c r="L180" s="126">
        <v>27516.34</v>
      </c>
      <c r="M180" s="170"/>
      <c r="N180" s="247">
        <f t="shared" si="30"/>
        <v>0.8805617656075693</v>
      </c>
    </row>
    <row r="181" spans="1:61" s="3" customFormat="1" ht="39.75" customHeight="1" thickBot="1">
      <c r="A181" s="4" t="s">
        <v>196</v>
      </c>
      <c r="B181" s="4"/>
      <c r="C181" s="1"/>
      <c r="D181" s="12" t="s">
        <v>199</v>
      </c>
      <c r="E181" s="138">
        <f t="shared" si="36"/>
        <v>0</v>
      </c>
      <c r="F181" s="204">
        <f aca="true" t="shared" si="39" ref="F181:M181">F182</f>
        <v>0</v>
      </c>
      <c r="G181" s="204">
        <f t="shared" si="39"/>
        <v>0</v>
      </c>
      <c r="H181" s="212">
        <f t="shared" si="37"/>
        <v>328680</v>
      </c>
      <c r="I181" s="213">
        <f t="shared" si="39"/>
        <v>328680</v>
      </c>
      <c r="J181" s="213">
        <f t="shared" si="39"/>
        <v>0</v>
      </c>
      <c r="K181" s="149">
        <f t="shared" si="38"/>
        <v>269967.87</v>
      </c>
      <c r="L181" s="121">
        <f t="shared" si="39"/>
        <v>269967.87</v>
      </c>
      <c r="M181" s="168">
        <f t="shared" si="39"/>
        <v>0</v>
      </c>
      <c r="N181" s="245">
        <f>K181/H181</f>
        <v>0.8213699342825849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</row>
    <row r="182" spans="1:14" s="27" customFormat="1" ht="39.75" customHeight="1">
      <c r="A182" s="375"/>
      <c r="B182" s="154" t="s">
        <v>197</v>
      </c>
      <c r="C182" s="88"/>
      <c r="D182" s="51" t="s">
        <v>200</v>
      </c>
      <c r="E182" s="139">
        <f>SUM(F182:G182)</f>
        <v>0</v>
      </c>
      <c r="F182" s="142">
        <f>SUM(F183:F185)</f>
        <v>0</v>
      </c>
      <c r="G182" s="142">
        <f>SUM(G183:G185)</f>
        <v>0</v>
      </c>
      <c r="H182" s="214">
        <f>SUM(I182:J182)</f>
        <v>328680</v>
      </c>
      <c r="I182" s="220">
        <f>SUM(I183:I185)</f>
        <v>328680</v>
      </c>
      <c r="J182" s="220">
        <f>SUM(J183:J185)</f>
        <v>0</v>
      </c>
      <c r="K182" s="162">
        <f>SUM(L182:M182)</f>
        <v>269967.87</v>
      </c>
      <c r="L182" s="122">
        <f>SUM(L183:L185)</f>
        <v>269967.87</v>
      </c>
      <c r="M182" s="169">
        <f>SUM(M183:M185)</f>
        <v>0</v>
      </c>
      <c r="N182" s="246">
        <f t="shared" si="30"/>
        <v>0.8213699342825849</v>
      </c>
    </row>
    <row r="183" spans="1:14" s="18" customFormat="1" ht="65.25" customHeight="1">
      <c r="A183" s="376"/>
      <c r="B183" s="45"/>
      <c r="C183" s="297">
        <v>2020</v>
      </c>
      <c r="D183" s="34" t="s">
        <v>198</v>
      </c>
      <c r="E183" s="188">
        <f>SUM(F183:G183)</f>
        <v>0</v>
      </c>
      <c r="F183" s="141"/>
      <c r="G183" s="141"/>
      <c r="H183" s="219">
        <f>SUM(I183:J183)</f>
        <v>4000</v>
      </c>
      <c r="I183" s="216">
        <v>4000</v>
      </c>
      <c r="J183" s="216"/>
      <c r="K183" s="113">
        <f>SUM(L183:M183)</f>
        <v>3765.91</v>
      </c>
      <c r="L183" s="115">
        <v>3765.91</v>
      </c>
      <c r="M183" s="166"/>
      <c r="N183" s="247">
        <f t="shared" si="30"/>
        <v>0.9414775</v>
      </c>
    </row>
    <row r="184" spans="1:14" s="18" customFormat="1" ht="56.25" customHeight="1">
      <c r="A184" s="376"/>
      <c r="B184" s="46"/>
      <c r="C184" s="33" t="s">
        <v>74</v>
      </c>
      <c r="D184" s="34" t="s">
        <v>155</v>
      </c>
      <c r="E184" s="188">
        <f>SUM(F184:G184)</f>
        <v>0</v>
      </c>
      <c r="F184" s="141"/>
      <c r="G184" s="163"/>
      <c r="H184" s="261">
        <f>SUM(I184:J184)</f>
        <v>233112</v>
      </c>
      <c r="I184" s="216">
        <v>233112</v>
      </c>
      <c r="J184" s="216"/>
      <c r="K184" s="268">
        <f>SUM(L184:M184)</f>
        <v>195986.46</v>
      </c>
      <c r="L184" s="115">
        <v>195986.46</v>
      </c>
      <c r="M184" s="115"/>
      <c r="N184" s="247">
        <f>K184/H184</f>
        <v>0.8407394728714094</v>
      </c>
    </row>
    <row r="185" spans="1:14" s="18" customFormat="1" ht="74.25" customHeight="1" thickBot="1">
      <c r="A185" s="377"/>
      <c r="B185" s="52"/>
      <c r="C185" s="278" t="s">
        <v>298</v>
      </c>
      <c r="D185" s="34" t="s">
        <v>299</v>
      </c>
      <c r="E185" s="189">
        <f>SUM(F185:G185)</f>
        <v>0</v>
      </c>
      <c r="F185" s="143"/>
      <c r="G185" s="144"/>
      <c r="H185" s="231">
        <f>SUM(I185:J185)</f>
        <v>91568</v>
      </c>
      <c r="I185" s="218">
        <v>91568</v>
      </c>
      <c r="J185" s="225"/>
      <c r="K185" s="161">
        <f>SUM(L185:M185)</f>
        <v>70215.5</v>
      </c>
      <c r="L185" s="123">
        <v>70215.5</v>
      </c>
      <c r="M185" s="171"/>
      <c r="N185" s="247">
        <f t="shared" si="30"/>
        <v>0.7668126419709942</v>
      </c>
    </row>
    <row r="186" spans="1:61" s="2" customFormat="1" ht="39.75" customHeight="1" thickBot="1">
      <c r="A186" s="5" t="s">
        <v>98</v>
      </c>
      <c r="B186" s="5"/>
      <c r="C186" s="7"/>
      <c r="D186" s="12" t="s">
        <v>99</v>
      </c>
      <c r="E186" s="138">
        <f t="shared" si="36"/>
        <v>384000</v>
      </c>
      <c r="F186" s="204">
        <f>F187+F189+F191</f>
        <v>384000</v>
      </c>
      <c r="G186" s="204">
        <f>G187+G189+G191</f>
        <v>0</v>
      </c>
      <c r="H186" s="212">
        <f t="shared" si="37"/>
        <v>822190.1499999999</v>
      </c>
      <c r="I186" s="213">
        <f>I187+I189+I191</f>
        <v>513457.8</v>
      </c>
      <c r="J186" s="213">
        <f>J187+J189+J191</f>
        <v>308732.35</v>
      </c>
      <c r="K186" s="292">
        <f>SUM(L186:M186)</f>
        <v>661001.64</v>
      </c>
      <c r="L186" s="293">
        <f>L187+L189+L191</f>
        <v>488122.12</v>
      </c>
      <c r="M186" s="293">
        <f>M187+M189+M191</f>
        <v>172879.52</v>
      </c>
      <c r="N186" s="245">
        <f>K186/H186</f>
        <v>0.8039522730842739</v>
      </c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</row>
    <row r="187" spans="1:14" s="18" customFormat="1" ht="41.25" customHeight="1">
      <c r="A187" s="362"/>
      <c r="B187" s="66" t="s">
        <v>300</v>
      </c>
      <c r="C187" s="67"/>
      <c r="D187" s="50" t="s">
        <v>301</v>
      </c>
      <c r="E187" s="139">
        <f t="shared" si="36"/>
        <v>0</v>
      </c>
      <c r="F187" s="194">
        <f>SUM(F188)</f>
        <v>0</v>
      </c>
      <c r="G187" s="194">
        <f>SUM(G188)</f>
        <v>0</v>
      </c>
      <c r="H187" s="231">
        <f t="shared" si="37"/>
        <v>129457.8</v>
      </c>
      <c r="I187" s="228">
        <f>SUM(I188)</f>
        <v>129457.8</v>
      </c>
      <c r="J187" s="228">
        <f>SUM(J188)</f>
        <v>0</v>
      </c>
      <c r="K187" s="161">
        <f t="shared" si="38"/>
        <v>114985.8</v>
      </c>
      <c r="L187" s="128">
        <f>SUM(L188)</f>
        <v>114985.8</v>
      </c>
      <c r="M187" s="172">
        <f>SUM(M188)</f>
        <v>0</v>
      </c>
      <c r="N187" s="246">
        <f t="shared" si="30"/>
        <v>0.8882106756023971</v>
      </c>
    </row>
    <row r="188" spans="1:14" s="18" customFormat="1" ht="63.75" customHeight="1">
      <c r="A188" s="362"/>
      <c r="B188" s="135"/>
      <c r="C188" s="31" t="s">
        <v>302</v>
      </c>
      <c r="D188" s="34" t="s">
        <v>203</v>
      </c>
      <c r="E188" s="189">
        <f t="shared" si="36"/>
        <v>0</v>
      </c>
      <c r="F188" s="143"/>
      <c r="G188" s="141"/>
      <c r="H188" s="231">
        <f t="shared" si="37"/>
        <v>129457.8</v>
      </c>
      <c r="I188" s="218">
        <v>129457.8</v>
      </c>
      <c r="J188" s="216"/>
      <c r="K188" s="161">
        <f t="shared" si="38"/>
        <v>114985.8</v>
      </c>
      <c r="L188" s="123">
        <v>114985.8</v>
      </c>
      <c r="M188" s="166"/>
      <c r="N188" s="247">
        <f t="shared" si="30"/>
        <v>0.8882106756023971</v>
      </c>
    </row>
    <row r="189" spans="1:14" s="18" customFormat="1" ht="51.75" customHeight="1">
      <c r="A189" s="362"/>
      <c r="B189" s="66" t="s">
        <v>106</v>
      </c>
      <c r="C189" s="67"/>
      <c r="D189" s="50" t="s">
        <v>107</v>
      </c>
      <c r="E189" s="139">
        <f aca="true" t="shared" si="40" ref="E189:E195">SUM(F189:G189)</f>
        <v>384000</v>
      </c>
      <c r="F189" s="194">
        <f>SUM(F190)</f>
        <v>384000</v>
      </c>
      <c r="G189" s="194">
        <f>SUM(G190)</f>
        <v>0</v>
      </c>
      <c r="H189" s="231">
        <f>SUM(I189:J189)</f>
        <v>384000</v>
      </c>
      <c r="I189" s="228">
        <f>SUM(I190)</f>
        <v>384000</v>
      </c>
      <c r="J189" s="228">
        <f>SUM(J190)</f>
        <v>0</v>
      </c>
      <c r="K189" s="161">
        <f>SUM(L189:M189)</f>
        <v>371884.65</v>
      </c>
      <c r="L189" s="128">
        <f>SUM(L190)</f>
        <v>371884.65</v>
      </c>
      <c r="M189" s="172">
        <f>SUM(M190)</f>
        <v>0</v>
      </c>
      <c r="N189" s="246">
        <f>K189/H189</f>
        <v>0.968449609375</v>
      </c>
    </row>
    <row r="190" spans="1:14" s="18" customFormat="1" ht="42.75" customHeight="1">
      <c r="A190" s="362"/>
      <c r="B190" s="135"/>
      <c r="C190" s="31" t="s">
        <v>62</v>
      </c>
      <c r="D190" s="159" t="s">
        <v>126</v>
      </c>
      <c r="E190" s="189">
        <f t="shared" si="40"/>
        <v>384000</v>
      </c>
      <c r="F190" s="143">
        <v>384000</v>
      </c>
      <c r="G190" s="141"/>
      <c r="H190" s="231">
        <f>SUM(I190:J190)</f>
        <v>384000</v>
      </c>
      <c r="I190" s="218">
        <v>384000</v>
      </c>
      <c r="J190" s="216"/>
      <c r="K190" s="161">
        <f>SUM(L190:M190)</f>
        <v>371884.65</v>
      </c>
      <c r="L190" s="123">
        <v>371884.65</v>
      </c>
      <c r="M190" s="166"/>
      <c r="N190" s="247">
        <f>K190/H190</f>
        <v>0.968449609375</v>
      </c>
    </row>
    <row r="191" spans="1:14" s="18" customFormat="1" ht="41.25" customHeight="1">
      <c r="A191" s="362"/>
      <c r="B191" s="66" t="s">
        <v>201</v>
      </c>
      <c r="C191" s="67"/>
      <c r="D191" s="51" t="s">
        <v>2</v>
      </c>
      <c r="E191" s="139">
        <f t="shared" si="40"/>
        <v>0</v>
      </c>
      <c r="F191" s="194">
        <f>SUM(F192:F195)</f>
        <v>0</v>
      </c>
      <c r="G191" s="194">
        <f>SUM(G192:G195)</f>
        <v>0</v>
      </c>
      <c r="H191" s="231">
        <f t="shared" si="37"/>
        <v>308732.35</v>
      </c>
      <c r="I191" s="215">
        <f>SUM(I192:I195)</f>
        <v>0</v>
      </c>
      <c r="J191" s="215">
        <f>SUM(J192:J195)</f>
        <v>308732.35</v>
      </c>
      <c r="K191" s="161">
        <f t="shared" si="38"/>
        <v>174131.19</v>
      </c>
      <c r="L191" s="114">
        <f>SUM(L192:L195)</f>
        <v>1251.67</v>
      </c>
      <c r="M191" s="165">
        <f>SUM(M192:M195)</f>
        <v>172879.52</v>
      </c>
      <c r="N191" s="246">
        <f t="shared" si="30"/>
        <v>0.5640199026762178</v>
      </c>
    </row>
    <row r="192" spans="1:14" s="18" customFormat="1" ht="44.25" customHeight="1">
      <c r="A192" s="362"/>
      <c r="B192" s="46"/>
      <c r="C192" s="101" t="s">
        <v>179</v>
      </c>
      <c r="D192" s="72" t="s">
        <v>182</v>
      </c>
      <c r="E192" s="189">
        <f t="shared" si="40"/>
        <v>0</v>
      </c>
      <c r="F192" s="143"/>
      <c r="G192" s="143"/>
      <c r="H192" s="214">
        <f>SUM(I192:J192)</f>
        <v>2949</v>
      </c>
      <c r="I192" s="218"/>
      <c r="J192" s="218">
        <v>2949</v>
      </c>
      <c r="K192" s="162">
        <f>SUM(L192:M192)</f>
        <v>3129</v>
      </c>
      <c r="L192" s="123"/>
      <c r="M192" s="167">
        <v>3129</v>
      </c>
      <c r="N192" s="249" t="s">
        <v>217</v>
      </c>
    </row>
    <row r="193" spans="1:14" s="18" customFormat="1" ht="36.75" customHeight="1">
      <c r="A193" s="362"/>
      <c r="B193" s="46"/>
      <c r="C193" s="101" t="s">
        <v>69</v>
      </c>
      <c r="D193" s="72" t="s">
        <v>122</v>
      </c>
      <c r="E193" s="189">
        <f t="shared" si="40"/>
        <v>0</v>
      </c>
      <c r="F193" s="143"/>
      <c r="G193" s="143"/>
      <c r="H193" s="214">
        <f>SUM(I193:J193)</f>
        <v>0</v>
      </c>
      <c r="I193" s="218"/>
      <c r="J193" s="218"/>
      <c r="K193" s="162">
        <f>SUM(L193:M193)</f>
        <v>1251.67</v>
      </c>
      <c r="L193" s="123">
        <v>1251.67</v>
      </c>
      <c r="M193" s="167">
        <v>0</v>
      </c>
      <c r="N193" s="249" t="s">
        <v>217</v>
      </c>
    </row>
    <row r="194" spans="1:14" s="18" customFormat="1" ht="74.25" customHeight="1">
      <c r="A194" s="362"/>
      <c r="B194" s="46"/>
      <c r="C194" s="101" t="s">
        <v>202</v>
      </c>
      <c r="D194" s="72" t="s">
        <v>227</v>
      </c>
      <c r="E194" s="189">
        <f t="shared" si="40"/>
        <v>0</v>
      </c>
      <c r="F194" s="143"/>
      <c r="G194" s="143"/>
      <c r="H194" s="214">
        <f>SUM(I194:J194)</f>
        <v>238897.51</v>
      </c>
      <c r="I194" s="218"/>
      <c r="J194" s="218">
        <v>238897.51</v>
      </c>
      <c r="K194" s="162">
        <f>SUM(L194:M194)</f>
        <v>127312.89</v>
      </c>
      <c r="L194" s="123"/>
      <c r="M194" s="167">
        <v>127312.89</v>
      </c>
      <c r="N194" s="247">
        <f t="shared" si="30"/>
        <v>0.5329184469105601</v>
      </c>
    </row>
    <row r="195" spans="1:14" s="18" customFormat="1" ht="74.25" customHeight="1" thickBot="1">
      <c r="A195" s="362"/>
      <c r="B195" s="52"/>
      <c r="C195" s="101" t="s">
        <v>289</v>
      </c>
      <c r="D195" s="72" t="s">
        <v>227</v>
      </c>
      <c r="E195" s="189">
        <f t="shared" si="40"/>
        <v>0</v>
      </c>
      <c r="F195" s="143"/>
      <c r="G195" s="143"/>
      <c r="H195" s="214">
        <f>SUM(I195:J195)</f>
        <v>66885.84</v>
      </c>
      <c r="I195" s="218"/>
      <c r="J195" s="218">
        <v>66885.84</v>
      </c>
      <c r="K195" s="162">
        <f>SUM(L195:M195)</f>
        <v>42437.63</v>
      </c>
      <c r="L195" s="123"/>
      <c r="M195" s="167">
        <v>42437.63</v>
      </c>
      <c r="N195" s="247">
        <f t="shared" si="30"/>
        <v>0.6344785383572965</v>
      </c>
    </row>
    <row r="196" spans="1:61" s="2" customFormat="1" ht="42.75" customHeight="1" thickBot="1">
      <c r="A196" s="4" t="s">
        <v>76</v>
      </c>
      <c r="B196" s="5"/>
      <c r="C196" s="1"/>
      <c r="D196" s="12" t="s">
        <v>12</v>
      </c>
      <c r="E196" s="138">
        <f t="shared" si="36"/>
        <v>45000</v>
      </c>
      <c r="F196" s="204">
        <f>F197+F202+F204+F207</f>
        <v>45000</v>
      </c>
      <c r="G196" s="204">
        <f>G197+G202+G204+G207</f>
        <v>0</v>
      </c>
      <c r="H196" s="212">
        <f t="shared" si="37"/>
        <v>606988.81</v>
      </c>
      <c r="I196" s="213">
        <f>I197+I202+I204+I207</f>
        <v>506988.81</v>
      </c>
      <c r="J196" s="213">
        <f>J197+J202+J204+J207</f>
        <v>100000</v>
      </c>
      <c r="K196" s="149">
        <f t="shared" si="38"/>
        <v>450475.99</v>
      </c>
      <c r="L196" s="121">
        <f>L197+L202+L204+L207</f>
        <v>350475.99</v>
      </c>
      <c r="M196" s="121">
        <f>M197+M202+M204+M207</f>
        <v>100000</v>
      </c>
      <c r="N196" s="245">
        <f>K196/H196</f>
        <v>0.7421487555923806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</row>
    <row r="197" spans="1:14" s="27" customFormat="1" ht="51.75" customHeight="1">
      <c r="A197" s="254"/>
      <c r="B197" s="24" t="s">
        <v>43</v>
      </c>
      <c r="C197" s="95"/>
      <c r="D197" s="26" t="s">
        <v>44</v>
      </c>
      <c r="E197" s="196">
        <f t="shared" si="36"/>
        <v>17000</v>
      </c>
      <c r="F197" s="140">
        <f>SUM(F198:F201)</f>
        <v>17000</v>
      </c>
      <c r="G197" s="140">
        <f>SUM(G198:G201)</f>
        <v>0</v>
      </c>
      <c r="H197" s="231">
        <f t="shared" si="37"/>
        <v>438988.81</v>
      </c>
      <c r="I197" s="215">
        <f>SUM(I198:I201)</f>
        <v>438988.81</v>
      </c>
      <c r="J197" s="215">
        <f>SUM(J198:J201)</f>
        <v>0</v>
      </c>
      <c r="K197" s="161">
        <f t="shared" si="38"/>
        <v>282008.66</v>
      </c>
      <c r="L197" s="114">
        <f>SUM(L198:L201)</f>
        <v>282008.66</v>
      </c>
      <c r="M197" s="165">
        <f>SUM(M198:M201)</f>
        <v>0</v>
      </c>
      <c r="N197" s="246">
        <f t="shared" si="30"/>
        <v>0.6424051218982096</v>
      </c>
    </row>
    <row r="198" spans="1:14" s="18" customFormat="1" ht="74.25" customHeight="1">
      <c r="A198" s="35"/>
      <c r="B198" s="177"/>
      <c r="C198" s="29" t="s">
        <v>68</v>
      </c>
      <c r="D198" s="34" t="s">
        <v>120</v>
      </c>
      <c r="E198" s="189">
        <f t="shared" si="36"/>
        <v>17000</v>
      </c>
      <c r="F198" s="143">
        <v>17000</v>
      </c>
      <c r="G198" s="143"/>
      <c r="H198" s="231">
        <f t="shared" si="37"/>
        <v>17000</v>
      </c>
      <c r="I198" s="218">
        <v>17000</v>
      </c>
      <c r="J198" s="218"/>
      <c r="K198" s="161">
        <f t="shared" si="38"/>
        <v>13266.72</v>
      </c>
      <c r="L198" s="123">
        <v>13266.72</v>
      </c>
      <c r="M198" s="167"/>
      <c r="N198" s="247">
        <f t="shared" si="30"/>
        <v>0.780395294117647</v>
      </c>
    </row>
    <row r="199" spans="1:14" s="18" customFormat="1" ht="29.25" customHeight="1">
      <c r="A199" s="35"/>
      <c r="B199" s="46"/>
      <c r="C199" s="101" t="s">
        <v>69</v>
      </c>
      <c r="D199" s="72" t="s">
        <v>122</v>
      </c>
      <c r="E199" s="189">
        <f t="shared" si="36"/>
        <v>0</v>
      </c>
      <c r="F199" s="143"/>
      <c r="G199" s="143"/>
      <c r="H199" s="214">
        <f>SUM(I199:J199)</f>
        <v>0</v>
      </c>
      <c r="I199" s="218"/>
      <c r="J199" s="218"/>
      <c r="K199" s="162">
        <f>SUM(L199:M199)</f>
        <v>273.49</v>
      </c>
      <c r="L199" s="123">
        <v>273.49</v>
      </c>
      <c r="M199" s="167"/>
      <c r="N199" s="249" t="s">
        <v>217</v>
      </c>
    </row>
    <row r="200" spans="1:14" s="18" customFormat="1" ht="74.25" customHeight="1">
      <c r="A200" s="277"/>
      <c r="B200" s="46"/>
      <c r="C200" s="101" t="s">
        <v>165</v>
      </c>
      <c r="D200" s="34" t="s">
        <v>226</v>
      </c>
      <c r="E200" s="189">
        <f t="shared" si="36"/>
        <v>0</v>
      </c>
      <c r="F200" s="143"/>
      <c r="G200" s="143"/>
      <c r="H200" s="214">
        <f t="shared" si="37"/>
        <v>316491.6</v>
      </c>
      <c r="I200" s="218">
        <v>316491.6</v>
      </c>
      <c r="J200" s="218"/>
      <c r="K200" s="162">
        <f t="shared" si="38"/>
        <v>201351.33</v>
      </c>
      <c r="L200" s="123">
        <v>201351.33</v>
      </c>
      <c r="M200" s="167"/>
      <c r="N200" s="247">
        <f t="shared" si="30"/>
        <v>0.63619802231718</v>
      </c>
    </row>
    <row r="201" spans="1:14" s="18" customFormat="1" ht="74.25" customHeight="1">
      <c r="A201" s="277"/>
      <c r="B201" s="70"/>
      <c r="C201" s="101" t="s">
        <v>166</v>
      </c>
      <c r="D201" s="34" t="s">
        <v>226</v>
      </c>
      <c r="E201" s="189">
        <f>SUM(F201:G201)</f>
        <v>0</v>
      </c>
      <c r="F201" s="143"/>
      <c r="G201" s="143"/>
      <c r="H201" s="214">
        <f>SUM(I201:J201)</f>
        <v>105497.21</v>
      </c>
      <c r="I201" s="218">
        <v>105497.21</v>
      </c>
      <c r="J201" s="218"/>
      <c r="K201" s="162">
        <f>SUM(L201:M201)</f>
        <v>67117.12</v>
      </c>
      <c r="L201" s="123">
        <v>67117.12</v>
      </c>
      <c r="M201" s="167"/>
      <c r="N201" s="247">
        <f t="shared" si="30"/>
        <v>0.6361980568016916</v>
      </c>
    </row>
    <row r="202" spans="1:14" s="27" customFormat="1" ht="30.75" customHeight="1">
      <c r="A202" s="35"/>
      <c r="B202" s="40" t="s">
        <v>45</v>
      </c>
      <c r="C202" s="65"/>
      <c r="D202" s="26" t="s">
        <v>13</v>
      </c>
      <c r="E202" s="196">
        <f t="shared" si="36"/>
        <v>28000</v>
      </c>
      <c r="F202" s="140">
        <f>F203</f>
        <v>28000</v>
      </c>
      <c r="G202" s="140">
        <f>G203</f>
        <v>0</v>
      </c>
      <c r="H202" s="234">
        <f t="shared" si="37"/>
        <v>28000</v>
      </c>
      <c r="I202" s="215">
        <f>I203</f>
        <v>28000</v>
      </c>
      <c r="J202" s="215">
        <f>J203</f>
        <v>0</v>
      </c>
      <c r="K202" s="250">
        <f t="shared" si="38"/>
        <v>28000</v>
      </c>
      <c r="L202" s="114">
        <f>L203</f>
        <v>28000</v>
      </c>
      <c r="M202" s="165">
        <f>M203</f>
        <v>0</v>
      </c>
      <c r="N202" s="246">
        <f t="shared" si="30"/>
        <v>1</v>
      </c>
    </row>
    <row r="203" spans="1:14" s="18" customFormat="1" ht="63.75" customHeight="1">
      <c r="A203" s="35"/>
      <c r="B203" s="62"/>
      <c r="C203" s="33" t="s">
        <v>72</v>
      </c>
      <c r="D203" s="34" t="s">
        <v>158</v>
      </c>
      <c r="E203" s="188">
        <f t="shared" si="36"/>
        <v>28000</v>
      </c>
      <c r="F203" s="141">
        <v>28000</v>
      </c>
      <c r="G203" s="141"/>
      <c r="H203" s="261">
        <f t="shared" si="37"/>
        <v>28000</v>
      </c>
      <c r="I203" s="216">
        <v>28000</v>
      </c>
      <c r="J203" s="216"/>
      <c r="K203" s="268">
        <f t="shared" si="38"/>
        <v>28000</v>
      </c>
      <c r="L203" s="115">
        <v>28000</v>
      </c>
      <c r="M203" s="166"/>
      <c r="N203" s="247">
        <f t="shared" si="30"/>
        <v>1</v>
      </c>
    </row>
    <row r="204" spans="1:14" s="27" customFormat="1" ht="33.75" customHeight="1">
      <c r="A204" s="35"/>
      <c r="B204" s="40" t="s">
        <v>213</v>
      </c>
      <c r="C204" s="58"/>
      <c r="D204" s="26" t="s">
        <v>215</v>
      </c>
      <c r="E204" s="196">
        <f t="shared" si="36"/>
        <v>0</v>
      </c>
      <c r="F204" s="140">
        <f>SUM(F205:F206)</f>
        <v>0</v>
      </c>
      <c r="G204" s="140">
        <f>SUM(G205:G206)</f>
        <v>0</v>
      </c>
      <c r="H204" s="234">
        <f t="shared" si="37"/>
        <v>140000</v>
      </c>
      <c r="I204" s="215">
        <f>SUM(I205:I206)</f>
        <v>40000</v>
      </c>
      <c r="J204" s="215">
        <f>SUM(J205:J206)</f>
        <v>100000</v>
      </c>
      <c r="K204" s="250">
        <f t="shared" si="38"/>
        <v>140000</v>
      </c>
      <c r="L204" s="114">
        <f>SUM(L205:L206)</f>
        <v>40000</v>
      </c>
      <c r="M204" s="114">
        <f>SUM(M205:M206)</f>
        <v>100000</v>
      </c>
      <c r="N204" s="246">
        <f>K204/H204</f>
        <v>1</v>
      </c>
    </row>
    <row r="205" spans="1:14" s="18" customFormat="1" ht="66.75" customHeight="1">
      <c r="A205" s="277"/>
      <c r="B205" s="45"/>
      <c r="C205" s="101" t="s">
        <v>214</v>
      </c>
      <c r="D205" s="72" t="s">
        <v>216</v>
      </c>
      <c r="E205" s="188">
        <f t="shared" si="36"/>
        <v>0</v>
      </c>
      <c r="F205" s="141"/>
      <c r="G205" s="141"/>
      <c r="H205" s="261">
        <f t="shared" si="37"/>
        <v>40000</v>
      </c>
      <c r="I205" s="216">
        <v>40000</v>
      </c>
      <c r="J205" s="216"/>
      <c r="K205" s="268">
        <f t="shared" si="38"/>
        <v>40000</v>
      </c>
      <c r="L205" s="115">
        <v>40000</v>
      </c>
      <c r="M205" s="166"/>
      <c r="N205" s="247">
        <f>K205/H205</f>
        <v>1</v>
      </c>
    </row>
    <row r="206" spans="1:14" s="18" customFormat="1" ht="74.25" customHeight="1">
      <c r="A206" s="277"/>
      <c r="B206" s="70"/>
      <c r="C206" s="101" t="s">
        <v>290</v>
      </c>
      <c r="D206" s="72" t="s">
        <v>291</v>
      </c>
      <c r="E206" s="188">
        <f>SUM(F206:G206)</f>
        <v>0</v>
      </c>
      <c r="F206" s="141"/>
      <c r="G206" s="141"/>
      <c r="H206" s="261">
        <f>SUM(I206:J206)</f>
        <v>100000</v>
      </c>
      <c r="I206" s="216"/>
      <c r="J206" s="216">
        <v>100000</v>
      </c>
      <c r="K206" s="268">
        <f>SUM(L206:M206)</f>
        <v>100000</v>
      </c>
      <c r="L206" s="115"/>
      <c r="M206" s="166">
        <v>100000</v>
      </c>
      <c r="N206" s="247">
        <f>K206/H206</f>
        <v>1</v>
      </c>
    </row>
    <row r="207" spans="1:14" s="27" customFormat="1" ht="32.25" customHeight="1">
      <c r="A207" s="35"/>
      <c r="B207" s="40" t="s">
        <v>212</v>
      </c>
      <c r="C207" s="58"/>
      <c r="D207" s="42" t="s">
        <v>2</v>
      </c>
      <c r="E207" s="196">
        <f>SUM(F207:G207)</f>
        <v>0</v>
      </c>
      <c r="F207" s="140">
        <f>SUM(F208:F209)</f>
        <v>0</v>
      </c>
      <c r="G207" s="140">
        <f>SUM(G208:G209)</f>
        <v>0</v>
      </c>
      <c r="H207" s="234">
        <f>SUM(I207:J207)</f>
        <v>0</v>
      </c>
      <c r="I207" s="215">
        <f>SUM(I208:I209)</f>
        <v>0</v>
      </c>
      <c r="J207" s="215">
        <f>SUM(J208:J209)</f>
        <v>0</v>
      </c>
      <c r="K207" s="250">
        <f>SUM(L207:M207)</f>
        <v>467.33</v>
      </c>
      <c r="L207" s="114">
        <f>SUM(L208:L209)</f>
        <v>467.33</v>
      </c>
      <c r="M207" s="114">
        <f>SUM(M208:M209)</f>
        <v>0</v>
      </c>
      <c r="N207" s="248" t="s">
        <v>217</v>
      </c>
    </row>
    <row r="208" spans="1:14" s="18" customFormat="1" ht="38.25" customHeight="1">
      <c r="A208" s="35"/>
      <c r="B208" s="45"/>
      <c r="C208" s="101" t="s">
        <v>187</v>
      </c>
      <c r="D208" s="72" t="s">
        <v>188</v>
      </c>
      <c r="E208" s="188">
        <f>SUM(F208:G208)</f>
        <v>0</v>
      </c>
      <c r="F208" s="141"/>
      <c r="G208" s="141"/>
      <c r="H208" s="261">
        <f>SUM(I208:J208)</f>
        <v>0</v>
      </c>
      <c r="I208" s="216"/>
      <c r="J208" s="216"/>
      <c r="K208" s="268">
        <f>SUM(L208:M208)</f>
        <v>200</v>
      </c>
      <c r="L208" s="115">
        <v>200</v>
      </c>
      <c r="M208" s="166"/>
      <c r="N208" s="298" t="s">
        <v>217</v>
      </c>
    </row>
    <row r="209" spans="1:14" s="18" customFormat="1" ht="41.25" customHeight="1" thickBot="1">
      <c r="A209" s="176"/>
      <c r="B209" s="52"/>
      <c r="C209" s="89" t="s">
        <v>69</v>
      </c>
      <c r="D209" s="32" t="s">
        <v>122</v>
      </c>
      <c r="E209" s="188">
        <f>SUM(F209:G209)</f>
        <v>0</v>
      </c>
      <c r="F209" s="141"/>
      <c r="G209" s="141"/>
      <c r="H209" s="261">
        <f>SUM(I209:J209)</f>
        <v>0</v>
      </c>
      <c r="I209" s="216"/>
      <c r="J209" s="216"/>
      <c r="K209" s="268">
        <f>SUM(L209:M209)</f>
        <v>267.33</v>
      </c>
      <c r="L209" s="115">
        <v>267.33</v>
      </c>
      <c r="M209" s="166"/>
      <c r="N209" s="298" t="s">
        <v>217</v>
      </c>
    </row>
    <row r="210" spans="1:61" s="2" customFormat="1" ht="30.75" customHeight="1" thickBot="1">
      <c r="A210" s="93" t="s">
        <v>77</v>
      </c>
      <c r="B210" s="5"/>
      <c r="C210" s="1"/>
      <c r="D210" s="12" t="s">
        <v>172</v>
      </c>
      <c r="E210" s="138">
        <f t="shared" si="36"/>
        <v>60000</v>
      </c>
      <c r="F210" s="204">
        <f>F211</f>
        <v>60000</v>
      </c>
      <c r="G210" s="204">
        <f>G211</f>
        <v>0</v>
      </c>
      <c r="H210" s="212">
        <f t="shared" si="37"/>
        <v>66013</v>
      </c>
      <c r="I210" s="213">
        <f>I211</f>
        <v>66013</v>
      </c>
      <c r="J210" s="235">
        <f>J211</f>
        <v>0</v>
      </c>
      <c r="K210" s="149">
        <f t="shared" si="38"/>
        <v>74020.82999999999</v>
      </c>
      <c r="L210" s="168">
        <f>L211</f>
        <v>74020.82999999999</v>
      </c>
      <c r="M210" s="121">
        <f>M211</f>
        <v>0</v>
      </c>
      <c r="N210" s="245">
        <f aca="true" t="shared" si="41" ref="N210:N216">K210/H210</f>
        <v>1.1213068637995545</v>
      </c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</row>
    <row r="211" spans="1:14" s="27" customFormat="1" ht="30.75" customHeight="1">
      <c r="A211" s="372"/>
      <c r="B211" s="24" t="s">
        <v>46</v>
      </c>
      <c r="C211" s="88"/>
      <c r="D211" s="98" t="s">
        <v>5</v>
      </c>
      <c r="E211" s="197">
        <f t="shared" si="36"/>
        <v>60000</v>
      </c>
      <c r="F211" s="198">
        <f>SUM(F212:F215)</f>
        <v>60000</v>
      </c>
      <c r="G211" s="198">
        <f>SUM(G212:G215)</f>
        <v>0</v>
      </c>
      <c r="H211" s="236">
        <f t="shared" si="37"/>
        <v>66013</v>
      </c>
      <c r="I211" s="237">
        <f>SUM(I212:I215)</f>
        <v>66013</v>
      </c>
      <c r="J211" s="237">
        <f>SUM(J212:J215)</f>
        <v>0</v>
      </c>
      <c r="K211" s="251">
        <f t="shared" si="38"/>
        <v>74020.82999999999</v>
      </c>
      <c r="L211" s="131">
        <f>SUM(L212:L215)</f>
        <v>74020.82999999999</v>
      </c>
      <c r="M211" s="175">
        <f>SUM(M212:M215)</f>
        <v>0</v>
      </c>
      <c r="N211" s="246">
        <f t="shared" si="41"/>
        <v>1.1213068637995545</v>
      </c>
    </row>
    <row r="212" spans="1:14" s="18" customFormat="1" ht="74.25" customHeight="1">
      <c r="A212" s="373"/>
      <c r="B212" s="370"/>
      <c r="C212" s="76" t="s">
        <v>68</v>
      </c>
      <c r="D212" s="34" t="s">
        <v>120</v>
      </c>
      <c r="E212" s="189">
        <f t="shared" si="36"/>
        <v>36000</v>
      </c>
      <c r="F212" s="143">
        <v>36000</v>
      </c>
      <c r="G212" s="141"/>
      <c r="H212" s="231">
        <f t="shared" si="37"/>
        <v>42013</v>
      </c>
      <c r="I212" s="218">
        <v>42013</v>
      </c>
      <c r="J212" s="216"/>
      <c r="K212" s="161">
        <f t="shared" si="38"/>
        <v>54695.24</v>
      </c>
      <c r="L212" s="123">
        <v>54695.24</v>
      </c>
      <c r="M212" s="166"/>
      <c r="N212" s="247">
        <f t="shared" si="41"/>
        <v>1.301864660938281</v>
      </c>
    </row>
    <row r="213" spans="1:14" s="18" customFormat="1" ht="38.25" customHeight="1">
      <c r="A213" s="373"/>
      <c r="B213" s="365"/>
      <c r="C213" s="33" t="s">
        <v>70</v>
      </c>
      <c r="D213" s="47" t="s">
        <v>125</v>
      </c>
      <c r="E213" s="189">
        <f t="shared" si="36"/>
        <v>17000</v>
      </c>
      <c r="F213" s="143">
        <v>17000</v>
      </c>
      <c r="G213" s="143"/>
      <c r="H213" s="231">
        <f t="shared" si="37"/>
        <v>17000</v>
      </c>
      <c r="I213" s="218">
        <v>17000</v>
      </c>
      <c r="J213" s="218"/>
      <c r="K213" s="161">
        <f t="shared" si="38"/>
        <v>13702.5</v>
      </c>
      <c r="L213" s="123">
        <v>13702.5</v>
      </c>
      <c r="M213" s="167"/>
      <c r="N213" s="247">
        <f t="shared" si="41"/>
        <v>0.8060294117647059</v>
      </c>
    </row>
    <row r="214" spans="1:14" s="18" customFormat="1" ht="42.75" customHeight="1">
      <c r="A214" s="373"/>
      <c r="B214" s="365"/>
      <c r="C214" s="44" t="s">
        <v>66</v>
      </c>
      <c r="D214" s="47" t="s">
        <v>121</v>
      </c>
      <c r="E214" s="189">
        <f>SUM(F214:G214)</f>
        <v>0</v>
      </c>
      <c r="F214" s="143"/>
      <c r="G214" s="143"/>
      <c r="H214" s="214">
        <f>SUM(I214:J214)</f>
        <v>0</v>
      </c>
      <c r="I214" s="218"/>
      <c r="J214" s="218"/>
      <c r="K214" s="162">
        <f>SUM(L214:M214)</f>
        <v>65</v>
      </c>
      <c r="L214" s="123">
        <v>65</v>
      </c>
      <c r="M214" s="167"/>
      <c r="N214" s="298" t="s">
        <v>217</v>
      </c>
    </row>
    <row r="215" spans="1:14" s="18" customFormat="1" ht="41.25" customHeight="1" thickBot="1">
      <c r="A215" s="374"/>
      <c r="B215" s="371"/>
      <c r="C215" s="57" t="s">
        <v>69</v>
      </c>
      <c r="D215" s="32" t="s">
        <v>122</v>
      </c>
      <c r="E215" s="192">
        <f t="shared" si="36"/>
        <v>7000</v>
      </c>
      <c r="F215" s="144">
        <v>7000</v>
      </c>
      <c r="G215" s="144"/>
      <c r="H215" s="263">
        <f t="shared" si="37"/>
        <v>7000</v>
      </c>
      <c r="I215" s="225">
        <v>7000</v>
      </c>
      <c r="J215" s="225"/>
      <c r="K215" s="270">
        <f t="shared" si="38"/>
        <v>5558.09</v>
      </c>
      <c r="L215" s="125">
        <v>5558.09</v>
      </c>
      <c r="M215" s="171"/>
      <c r="N215" s="247">
        <f t="shared" si="41"/>
        <v>0.7940128571428572</v>
      </c>
    </row>
    <row r="216" spans="1:61" s="77" customFormat="1" ht="74.25" customHeight="1" thickBot="1">
      <c r="A216" s="367" t="s">
        <v>218</v>
      </c>
      <c r="B216" s="368"/>
      <c r="C216" s="368"/>
      <c r="D216" s="369"/>
      <c r="E216" s="138">
        <f aca="true" t="shared" si="42" ref="E216:M216">E6+E12+E16+E28+E35+E48+E51+E55+E84+E96+E133+E138+E173+E181+E186+E196+E210</f>
        <v>53780000</v>
      </c>
      <c r="F216" s="204">
        <f t="shared" si="42"/>
        <v>49680000</v>
      </c>
      <c r="G216" s="271">
        <f t="shared" si="42"/>
        <v>4100000</v>
      </c>
      <c r="H216" s="273">
        <f t="shared" si="42"/>
        <v>61644029.980000004</v>
      </c>
      <c r="I216" s="274">
        <f t="shared" si="42"/>
        <v>56855128.99</v>
      </c>
      <c r="J216" s="275">
        <f t="shared" si="42"/>
        <v>4788900.99</v>
      </c>
      <c r="K216" s="272">
        <f t="shared" si="42"/>
        <v>59063962.74999999</v>
      </c>
      <c r="L216" s="132">
        <f t="shared" si="42"/>
        <v>56358984.519999996</v>
      </c>
      <c r="M216" s="132">
        <f t="shared" si="42"/>
        <v>2704978.23</v>
      </c>
      <c r="N216" s="245">
        <f t="shared" si="41"/>
        <v>0.9581457080136212</v>
      </c>
      <c r="O216" s="296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</row>
    <row r="217" spans="1:14" s="18" customFormat="1" ht="74.25" customHeight="1">
      <c r="A217" s="78"/>
      <c r="B217" s="79"/>
      <c r="C217" s="80"/>
      <c r="D217" s="81"/>
      <c r="E217" s="199"/>
      <c r="F217" s="200"/>
      <c r="G217" s="200"/>
      <c r="H217" s="238"/>
      <c r="I217" s="239"/>
      <c r="J217" s="239"/>
      <c r="K217" s="252"/>
      <c r="L217" s="133"/>
      <c r="M217" s="133"/>
      <c r="N217" s="82"/>
    </row>
  </sheetData>
  <sheetProtection/>
  <mergeCells count="31">
    <mergeCell ref="I3:J3"/>
    <mergeCell ref="L1:M1"/>
    <mergeCell ref="K3:K4"/>
    <mergeCell ref="L3:M3"/>
    <mergeCell ref="A52:A53"/>
    <mergeCell ref="A7:A8"/>
    <mergeCell ref="A32:A34"/>
    <mergeCell ref="D3:D4"/>
    <mergeCell ref="B33:B34"/>
    <mergeCell ref="F3:G3"/>
    <mergeCell ref="E3:E4"/>
    <mergeCell ref="A187:A188"/>
    <mergeCell ref="A189:A190"/>
    <mergeCell ref="B163:B165"/>
    <mergeCell ref="B77:B80"/>
    <mergeCell ref="B3:B4"/>
    <mergeCell ref="H3:H4"/>
    <mergeCell ref="B68:B75"/>
    <mergeCell ref="B60:B66"/>
    <mergeCell ref="A3:A4"/>
    <mergeCell ref="C3:C4"/>
    <mergeCell ref="B82:B83"/>
    <mergeCell ref="A36:A37"/>
    <mergeCell ref="A49:A50"/>
    <mergeCell ref="B39:B43"/>
    <mergeCell ref="A216:D216"/>
    <mergeCell ref="B212:B215"/>
    <mergeCell ref="A211:A215"/>
    <mergeCell ref="A182:A185"/>
    <mergeCell ref="A191:A195"/>
    <mergeCell ref="A97:A113"/>
  </mergeCells>
  <printOptions horizontalCentered="1"/>
  <pageMargins left="0.1968503937007874" right="0.1968503937007874" top="0.5905511811023623" bottom="0.5905511811023623" header="0.5118110236220472" footer="0.31496062992125984"/>
  <pageSetup firstPageNumber="5" useFirstPageNumber="1" fitToHeight="0" horizontalDpi="300" verticalDpi="300" orientation="landscape" paperSize="9" scale="48" r:id="rId1"/>
  <headerFooter alignWithMargins="0">
    <oddFooter>&amp;R&amp;P</oddFooter>
  </headerFooter>
  <rowBreaks count="10" manualBreakCount="10">
    <brk id="23" max="13" man="1"/>
    <brk id="44" max="13" man="1"/>
    <brk id="64" max="13" man="1"/>
    <brk id="88" max="13" man="1"/>
    <brk id="110" max="13" man="1"/>
    <brk id="128" max="13" man="1"/>
    <brk id="147" max="13" man="1"/>
    <brk id="164" max="13" man="1"/>
    <brk id="179" max="13" man="1"/>
    <brk id="19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60" zoomScaleNormal="50" zoomScalePageLayoutView="0" workbookViewId="0" topLeftCell="C51">
      <selection activeCell="G75" sqref="G75"/>
    </sheetView>
  </sheetViews>
  <sheetFormatPr defaultColWidth="9.00390625" defaultRowHeight="12.75"/>
  <cols>
    <col min="1" max="1" width="10.00390625" style="320" customWidth="1"/>
    <col min="2" max="2" width="87.625" style="286" customWidth="1"/>
    <col min="3" max="3" width="29.00390625" style="303" customWidth="1"/>
    <col min="4" max="4" width="26.25390625" style="303" bestFit="1" customWidth="1"/>
    <col min="5" max="5" width="29.75390625" style="338" customWidth="1"/>
    <col min="6" max="6" width="26.25390625" style="339" bestFit="1" customWidth="1"/>
    <col min="7" max="7" width="31.375" style="357" customWidth="1"/>
    <col min="8" max="8" width="27.875" style="358" customWidth="1"/>
    <col min="9" max="9" width="17.875" style="359" customWidth="1"/>
    <col min="10" max="16384" width="9.125" style="300" customWidth="1"/>
  </cols>
  <sheetData>
    <row r="1" spans="2:9" ht="97.5" customHeight="1" thickBot="1">
      <c r="B1" s="137" t="s">
        <v>229</v>
      </c>
      <c r="C1" s="307"/>
      <c r="D1" s="307"/>
      <c r="E1" s="326"/>
      <c r="F1" s="327"/>
      <c r="G1" s="340"/>
      <c r="H1" s="409" t="s">
        <v>276</v>
      </c>
      <c r="I1" s="410"/>
    </row>
    <row r="2" spans="1:9" s="301" customFormat="1" ht="39.75" customHeight="1">
      <c r="A2" s="403" t="s">
        <v>163</v>
      </c>
      <c r="B2" s="407" t="s">
        <v>220</v>
      </c>
      <c r="C2" s="417" t="s">
        <v>219</v>
      </c>
      <c r="D2" s="418"/>
      <c r="E2" s="419" t="s">
        <v>277</v>
      </c>
      <c r="F2" s="420"/>
      <c r="G2" s="421" t="s">
        <v>278</v>
      </c>
      <c r="H2" s="422"/>
      <c r="I2" s="405" t="s">
        <v>204</v>
      </c>
    </row>
    <row r="3" spans="1:9" s="301" customFormat="1" ht="48" customHeight="1">
      <c r="A3" s="404"/>
      <c r="B3" s="408"/>
      <c r="C3" s="310" t="s">
        <v>221</v>
      </c>
      <c r="D3" s="311" t="s">
        <v>222</v>
      </c>
      <c r="E3" s="328" t="s">
        <v>221</v>
      </c>
      <c r="F3" s="329" t="s">
        <v>222</v>
      </c>
      <c r="G3" s="341" t="s">
        <v>221</v>
      </c>
      <c r="H3" s="342" t="s">
        <v>222</v>
      </c>
      <c r="I3" s="406"/>
    </row>
    <row r="4" spans="1:9" s="283" customFormat="1" ht="50.25" customHeight="1">
      <c r="A4" s="321" t="s">
        <v>78</v>
      </c>
      <c r="B4" s="312" t="s">
        <v>138</v>
      </c>
      <c r="C4" s="281">
        <v>8404272</v>
      </c>
      <c r="D4" s="282"/>
      <c r="E4" s="330">
        <v>8404272</v>
      </c>
      <c r="F4" s="331"/>
      <c r="G4" s="343">
        <v>8097767</v>
      </c>
      <c r="H4" s="344"/>
      <c r="I4" s="345">
        <f aca="true" t="shared" si="0" ref="I4:I28">(G4+H4)/(E4+F4)</f>
        <v>0.9635298571964354</v>
      </c>
    </row>
    <row r="5" spans="1:9" s="283" customFormat="1" ht="50.25" customHeight="1">
      <c r="A5" s="321" t="s">
        <v>232</v>
      </c>
      <c r="B5" s="312" t="s">
        <v>139</v>
      </c>
      <c r="C5" s="281">
        <v>550000</v>
      </c>
      <c r="D5" s="282"/>
      <c r="E5" s="330">
        <v>550000</v>
      </c>
      <c r="F5" s="331"/>
      <c r="G5" s="343">
        <v>781002.18</v>
      </c>
      <c r="H5" s="344"/>
      <c r="I5" s="345">
        <f t="shared" si="0"/>
        <v>1.4200039636363637</v>
      </c>
    </row>
    <row r="6" spans="1:9" s="283" customFormat="1" ht="49.5" customHeight="1">
      <c r="A6" s="321" t="s">
        <v>233</v>
      </c>
      <c r="B6" s="312" t="s">
        <v>128</v>
      </c>
      <c r="C6" s="281">
        <v>9650033</v>
      </c>
      <c r="D6" s="282"/>
      <c r="E6" s="330">
        <v>9670412</v>
      </c>
      <c r="F6" s="331"/>
      <c r="G6" s="343">
        <v>9514921.14</v>
      </c>
      <c r="H6" s="344"/>
      <c r="I6" s="345">
        <f t="shared" si="0"/>
        <v>0.9839209684137553</v>
      </c>
    </row>
    <row r="7" spans="1:9" s="283" customFormat="1" ht="49.5" customHeight="1">
      <c r="A7" s="321" t="s">
        <v>234</v>
      </c>
      <c r="B7" s="312" t="s">
        <v>129</v>
      </c>
      <c r="C7" s="281">
        <v>2900000</v>
      </c>
      <c r="D7" s="282"/>
      <c r="E7" s="330">
        <v>2900000</v>
      </c>
      <c r="F7" s="331"/>
      <c r="G7" s="343">
        <v>3240983.43</v>
      </c>
      <c r="H7" s="344"/>
      <c r="I7" s="345">
        <f t="shared" si="0"/>
        <v>1.1175804931034483</v>
      </c>
    </row>
    <row r="8" spans="1:9" s="283" customFormat="1" ht="50.25" customHeight="1">
      <c r="A8" s="321" t="s">
        <v>235</v>
      </c>
      <c r="B8" s="312" t="s">
        <v>130</v>
      </c>
      <c r="C8" s="281">
        <v>6000</v>
      </c>
      <c r="D8" s="282"/>
      <c r="E8" s="330">
        <v>6000</v>
      </c>
      <c r="F8" s="331"/>
      <c r="G8" s="343">
        <v>6885</v>
      </c>
      <c r="H8" s="344"/>
      <c r="I8" s="345">
        <f t="shared" si="0"/>
        <v>1.1475</v>
      </c>
    </row>
    <row r="9" spans="1:9" s="283" customFormat="1" ht="48.75" customHeight="1">
      <c r="A9" s="321" t="s">
        <v>236</v>
      </c>
      <c r="B9" s="312" t="s">
        <v>131</v>
      </c>
      <c r="C9" s="281">
        <v>229000</v>
      </c>
      <c r="D9" s="282"/>
      <c r="E9" s="330">
        <v>229000</v>
      </c>
      <c r="F9" s="331"/>
      <c r="G9" s="343">
        <v>239677.06</v>
      </c>
      <c r="H9" s="344"/>
      <c r="I9" s="345">
        <f t="shared" si="0"/>
        <v>1.0466247161572053</v>
      </c>
    </row>
    <row r="10" spans="1:9" s="283" customFormat="1" ht="52.5" customHeight="1">
      <c r="A10" s="321" t="s">
        <v>237</v>
      </c>
      <c r="B10" s="313" t="s">
        <v>160</v>
      </c>
      <c r="C10" s="281">
        <v>75000</v>
      </c>
      <c r="D10" s="282"/>
      <c r="E10" s="330">
        <v>75000</v>
      </c>
      <c r="F10" s="331"/>
      <c r="G10" s="343">
        <v>74814.23</v>
      </c>
      <c r="H10" s="344"/>
      <c r="I10" s="345">
        <f t="shared" si="0"/>
        <v>0.9975230666666666</v>
      </c>
    </row>
    <row r="11" spans="1:9" s="283" customFormat="1" ht="51.75" customHeight="1">
      <c r="A11" s="321" t="s">
        <v>238</v>
      </c>
      <c r="B11" s="312" t="s">
        <v>135</v>
      </c>
      <c r="C11" s="281">
        <v>60000</v>
      </c>
      <c r="D11" s="282"/>
      <c r="E11" s="330">
        <v>1658250</v>
      </c>
      <c r="F11" s="331"/>
      <c r="G11" s="343">
        <v>1775519.92</v>
      </c>
      <c r="H11" s="344"/>
      <c r="I11" s="345">
        <f t="shared" si="0"/>
        <v>1.0707190833710236</v>
      </c>
    </row>
    <row r="12" spans="1:9" s="283" customFormat="1" ht="50.25" customHeight="1">
      <c r="A12" s="321" t="s">
        <v>239</v>
      </c>
      <c r="B12" s="312" t="s">
        <v>137</v>
      </c>
      <c r="C12" s="281">
        <v>380000</v>
      </c>
      <c r="D12" s="282"/>
      <c r="E12" s="330">
        <v>380000</v>
      </c>
      <c r="F12" s="331"/>
      <c r="G12" s="343">
        <v>329491.41</v>
      </c>
      <c r="H12" s="344"/>
      <c r="I12" s="345">
        <f t="shared" si="0"/>
        <v>0.8670826578947368</v>
      </c>
    </row>
    <row r="13" spans="1:9" s="283" customFormat="1" ht="48" customHeight="1">
      <c r="A13" s="321" t="s">
        <v>240</v>
      </c>
      <c r="B13" s="312" t="s">
        <v>136</v>
      </c>
      <c r="C13" s="281">
        <v>20000</v>
      </c>
      <c r="D13" s="282"/>
      <c r="E13" s="330">
        <v>20000</v>
      </c>
      <c r="F13" s="331"/>
      <c r="G13" s="343">
        <v>19902</v>
      </c>
      <c r="H13" s="344"/>
      <c r="I13" s="345">
        <f t="shared" si="0"/>
        <v>0.9951</v>
      </c>
    </row>
    <row r="14" spans="1:9" s="283" customFormat="1" ht="53.25" customHeight="1">
      <c r="A14" s="321" t="s">
        <v>241</v>
      </c>
      <c r="B14" s="314" t="s">
        <v>223</v>
      </c>
      <c r="C14" s="281">
        <v>350000</v>
      </c>
      <c r="D14" s="282"/>
      <c r="E14" s="330">
        <v>350000</v>
      </c>
      <c r="F14" s="331"/>
      <c r="G14" s="343">
        <v>404094.21</v>
      </c>
      <c r="H14" s="344"/>
      <c r="I14" s="345">
        <f t="shared" si="0"/>
        <v>1.1545548857142858</v>
      </c>
    </row>
    <row r="15" spans="1:9" s="283" customFormat="1" ht="44.25" customHeight="1">
      <c r="A15" s="321" t="s">
        <v>242</v>
      </c>
      <c r="B15" s="313" t="s">
        <v>225</v>
      </c>
      <c r="C15" s="281">
        <v>330000</v>
      </c>
      <c r="D15" s="282"/>
      <c r="E15" s="330">
        <v>370000</v>
      </c>
      <c r="F15" s="331"/>
      <c r="G15" s="343">
        <v>369477.4</v>
      </c>
      <c r="H15" s="344"/>
      <c r="I15" s="345">
        <f t="shared" si="0"/>
        <v>0.9985875675675676</v>
      </c>
    </row>
    <row r="16" spans="1:9" s="283" customFormat="1" ht="69" customHeight="1">
      <c r="A16" s="321" t="s">
        <v>243</v>
      </c>
      <c r="B16" s="313" t="s">
        <v>123</v>
      </c>
      <c r="C16" s="281">
        <v>114000</v>
      </c>
      <c r="D16" s="282"/>
      <c r="E16" s="330">
        <v>962000</v>
      </c>
      <c r="F16" s="331"/>
      <c r="G16" s="343">
        <v>860353.6</v>
      </c>
      <c r="H16" s="344"/>
      <c r="I16" s="345">
        <f t="shared" si="0"/>
        <v>0.8943384615384615</v>
      </c>
    </row>
    <row r="17" spans="1:9" s="283" customFormat="1" ht="51" customHeight="1">
      <c r="A17" s="321" t="s">
        <v>244</v>
      </c>
      <c r="B17" s="312" t="s">
        <v>132</v>
      </c>
      <c r="C17" s="281">
        <v>440000</v>
      </c>
      <c r="D17" s="282"/>
      <c r="E17" s="330">
        <v>440000</v>
      </c>
      <c r="F17" s="331"/>
      <c r="G17" s="343">
        <v>472728.63</v>
      </c>
      <c r="H17" s="344"/>
      <c r="I17" s="345">
        <f t="shared" si="0"/>
        <v>1.07438325</v>
      </c>
    </row>
    <row r="18" spans="1:9" s="283" customFormat="1" ht="51" customHeight="1">
      <c r="A18" s="321" t="s">
        <v>245</v>
      </c>
      <c r="B18" s="312" t="s">
        <v>181</v>
      </c>
      <c r="C18" s="281">
        <v>600000</v>
      </c>
      <c r="D18" s="282"/>
      <c r="E18" s="330">
        <v>608950</v>
      </c>
      <c r="F18" s="331"/>
      <c r="G18" s="343">
        <v>187089.82</v>
      </c>
      <c r="H18" s="344"/>
      <c r="I18" s="345">
        <f t="shared" si="0"/>
        <v>0.3072334674439609</v>
      </c>
    </row>
    <row r="19" spans="1:9" s="283" customFormat="1" ht="49.5" customHeight="1">
      <c r="A19" s="321" t="s">
        <v>246</v>
      </c>
      <c r="B19" s="313" t="s">
        <v>209</v>
      </c>
      <c r="C19" s="281">
        <v>0</v>
      </c>
      <c r="D19" s="282"/>
      <c r="E19" s="330">
        <v>0</v>
      </c>
      <c r="F19" s="331"/>
      <c r="G19" s="343">
        <v>5124.89</v>
      </c>
      <c r="H19" s="344"/>
      <c r="I19" s="346" t="s">
        <v>217</v>
      </c>
    </row>
    <row r="20" spans="1:9" s="283" customFormat="1" ht="51.75" customHeight="1">
      <c r="A20" s="321" t="s">
        <v>247</v>
      </c>
      <c r="B20" s="312" t="s">
        <v>126</v>
      </c>
      <c r="C20" s="281">
        <v>384000</v>
      </c>
      <c r="D20" s="282"/>
      <c r="E20" s="330">
        <v>384000</v>
      </c>
      <c r="F20" s="331"/>
      <c r="G20" s="343">
        <v>394635.8</v>
      </c>
      <c r="H20" s="344"/>
      <c r="I20" s="345">
        <f t="shared" si="0"/>
        <v>1.0276973958333333</v>
      </c>
    </row>
    <row r="21" spans="1:9" s="283" customFormat="1" ht="106.5" customHeight="1">
      <c r="A21" s="321" t="s">
        <v>248</v>
      </c>
      <c r="B21" s="313" t="s">
        <v>120</v>
      </c>
      <c r="C21" s="281">
        <v>1455686</v>
      </c>
      <c r="D21" s="282"/>
      <c r="E21" s="330">
        <v>1548679</v>
      </c>
      <c r="F21" s="331"/>
      <c r="G21" s="343">
        <v>1719220.73</v>
      </c>
      <c r="H21" s="344"/>
      <c r="I21" s="345">
        <f t="shared" si="0"/>
        <v>1.1101207738982708</v>
      </c>
    </row>
    <row r="22" spans="1:9" s="283" customFormat="1" ht="61.5" customHeight="1">
      <c r="A22" s="321" t="s">
        <v>249</v>
      </c>
      <c r="B22" s="313" t="s">
        <v>124</v>
      </c>
      <c r="C22" s="281"/>
      <c r="D22" s="282">
        <v>50000</v>
      </c>
      <c r="E22" s="330"/>
      <c r="F22" s="331">
        <v>50000</v>
      </c>
      <c r="G22" s="343"/>
      <c r="H22" s="344">
        <v>87087.48</v>
      </c>
      <c r="I22" s="345">
        <f t="shared" si="0"/>
        <v>1.7417496</v>
      </c>
    </row>
    <row r="23" spans="1:9" s="283" customFormat="1" ht="60.75" customHeight="1">
      <c r="A23" s="321" t="s">
        <v>250</v>
      </c>
      <c r="B23" s="313" t="s">
        <v>157</v>
      </c>
      <c r="C23" s="281"/>
      <c r="D23" s="282">
        <v>4050000</v>
      </c>
      <c r="E23" s="330"/>
      <c r="F23" s="331">
        <v>2823778.89</v>
      </c>
      <c r="G23" s="343"/>
      <c r="H23" s="344">
        <v>1141852.42</v>
      </c>
      <c r="I23" s="345">
        <f t="shared" si="0"/>
        <v>0.40437033651738924</v>
      </c>
    </row>
    <row r="24" spans="1:9" s="283" customFormat="1" ht="40.5" customHeight="1">
      <c r="A24" s="321" t="s">
        <v>251</v>
      </c>
      <c r="B24" s="312" t="s">
        <v>125</v>
      </c>
      <c r="C24" s="281">
        <v>1119737</v>
      </c>
      <c r="D24" s="282"/>
      <c r="E24" s="330">
        <v>1132037</v>
      </c>
      <c r="F24" s="331"/>
      <c r="G24" s="343">
        <v>993102.49</v>
      </c>
      <c r="H24" s="344"/>
      <c r="I24" s="345">
        <f t="shared" si="0"/>
        <v>0.8772703454039046</v>
      </c>
    </row>
    <row r="25" spans="1:9" s="283" customFormat="1" ht="42" customHeight="1">
      <c r="A25" s="321" t="s">
        <v>252</v>
      </c>
      <c r="B25" s="312" t="s">
        <v>182</v>
      </c>
      <c r="C25" s="281"/>
      <c r="D25" s="282">
        <v>0</v>
      </c>
      <c r="E25" s="330"/>
      <c r="F25" s="331">
        <v>3109</v>
      </c>
      <c r="G25" s="343"/>
      <c r="H25" s="344">
        <v>4266.6</v>
      </c>
      <c r="I25" s="345">
        <f t="shared" si="0"/>
        <v>1.3723383724670313</v>
      </c>
    </row>
    <row r="26" spans="1:9" s="283" customFormat="1" ht="46.5" customHeight="1">
      <c r="A26" s="321" t="s">
        <v>253</v>
      </c>
      <c r="B26" s="313" t="s">
        <v>133</v>
      </c>
      <c r="C26" s="281">
        <v>40000</v>
      </c>
      <c r="D26" s="282"/>
      <c r="E26" s="330">
        <v>85000</v>
      </c>
      <c r="F26" s="331"/>
      <c r="G26" s="343">
        <v>104759.67</v>
      </c>
      <c r="H26" s="344"/>
      <c r="I26" s="345">
        <f t="shared" si="0"/>
        <v>1.2324667058823529</v>
      </c>
    </row>
    <row r="27" spans="1:9" s="283" customFormat="1" ht="41.25" customHeight="1">
      <c r="A27" s="321" t="s">
        <v>254</v>
      </c>
      <c r="B27" s="312" t="s">
        <v>121</v>
      </c>
      <c r="C27" s="281">
        <v>50000</v>
      </c>
      <c r="D27" s="282"/>
      <c r="E27" s="330">
        <v>50000</v>
      </c>
      <c r="F27" s="331"/>
      <c r="G27" s="343">
        <v>128524.72</v>
      </c>
      <c r="H27" s="344"/>
      <c r="I27" s="345">
        <f t="shared" si="0"/>
        <v>2.5704944</v>
      </c>
    </row>
    <row r="28" spans="1:9" s="283" customFormat="1" ht="49.5" customHeight="1">
      <c r="A28" s="321" t="s">
        <v>255</v>
      </c>
      <c r="B28" s="313" t="s">
        <v>188</v>
      </c>
      <c r="C28" s="281">
        <v>0</v>
      </c>
      <c r="D28" s="282"/>
      <c r="E28" s="330">
        <v>25030.5</v>
      </c>
      <c r="F28" s="331"/>
      <c r="G28" s="343">
        <v>25280.46</v>
      </c>
      <c r="H28" s="344"/>
      <c r="I28" s="345">
        <f t="shared" si="0"/>
        <v>1.0099862168154852</v>
      </c>
    </row>
    <row r="29" spans="1:9" s="283" customFormat="1" ht="41.25" customHeight="1">
      <c r="A29" s="321" t="s">
        <v>256</v>
      </c>
      <c r="B29" s="312" t="s">
        <v>122</v>
      </c>
      <c r="C29" s="281">
        <v>157000</v>
      </c>
      <c r="D29" s="282"/>
      <c r="E29" s="330">
        <v>162844.17</v>
      </c>
      <c r="F29" s="331"/>
      <c r="G29" s="343">
        <v>191900.25</v>
      </c>
      <c r="H29" s="344"/>
      <c r="I29" s="345">
        <f aca="true" t="shared" si="1" ref="I29:I53">(G29+H29)/(E29+F29)</f>
        <v>1.1784287395735444</v>
      </c>
    </row>
    <row r="30" spans="1:9" s="283" customFormat="1" ht="51.75" customHeight="1">
      <c r="A30" s="321" t="s">
        <v>257</v>
      </c>
      <c r="B30" s="313" t="s">
        <v>141</v>
      </c>
      <c r="C30" s="281">
        <v>48000</v>
      </c>
      <c r="D30" s="282"/>
      <c r="E30" s="330">
        <v>48000</v>
      </c>
      <c r="F30" s="331"/>
      <c r="G30" s="343">
        <v>48136.76</v>
      </c>
      <c r="H30" s="344"/>
      <c r="I30" s="345">
        <f t="shared" si="1"/>
        <v>1.0028491666666668</v>
      </c>
    </row>
    <row r="31" spans="1:9" s="283" customFormat="1" ht="93.75" customHeight="1">
      <c r="A31" s="321" t="s">
        <v>258</v>
      </c>
      <c r="B31" s="313" t="s">
        <v>226</v>
      </c>
      <c r="C31" s="281">
        <v>38600</v>
      </c>
      <c r="D31" s="282"/>
      <c r="E31" s="330">
        <v>481871.38</v>
      </c>
      <c r="F31" s="331"/>
      <c r="G31" s="343">
        <v>325578.5</v>
      </c>
      <c r="H31" s="344"/>
      <c r="I31" s="345">
        <f t="shared" si="1"/>
        <v>0.6756543623736275</v>
      </c>
    </row>
    <row r="32" spans="1:9" s="283" customFormat="1" ht="84" customHeight="1">
      <c r="A32" s="321" t="s">
        <v>259</v>
      </c>
      <c r="B32" s="313" t="s">
        <v>159</v>
      </c>
      <c r="C32" s="281">
        <v>5513172</v>
      </c>
      <c r="D32" s="282"/>
      <c r="E32" s="330">
        <v>6920840.6</v>
      </c>
      <c r="F32" s="331"/>
      <c r="G32" s="343">
        <v>6726364.17</v>
      </c>
      <c r="H32" s="344"/>
      <c r="I32" s="345">
        <f t="shared" si="1"/>
        <v>0.9718998830864564</v>
      </c>
    </row>
    <row r="33" spans="1:9" s="283" customFormat="1" ht="67.5" customHeight="1">
      <c r="A33" s="321" t="s">
        <v>260</v>
      </c>
      <c r="B33" s="313" t="s">
        <v>198</v>
      </c>
      <c r="C33" s="281">
        <v>0</v>
      </c>
      <c r="D33" s="282"/>
      <c r="E33" s="330">
        <v>4000</v>
      </c>
      <c r="F33" s="331"/>
      <c r="G33" s="343">
        <v>3765.91</v>
      </c>
      <c r="H33" s="344"/>
      <c r="I33" s="345">
        <f>(G33+H33)/(E33+F33)</f>
        <v>0.9414775</v>
      </c>
    </row>
    <row r="34" spans="1:9" s="283" customFormat="1" ht="66" customHeight="1">
      <c r="A34" s="321" t="s">
        <v>261</v>
      </c>
      <c r="B34" s="313" t="s">
        <v>155</v>
      </c>
      <c r="C34" s="281">
        <v>1813000</v>
      </c>
      <c r="D34" s="282"/>
      <c r="E34" s="330">
        <v>3587070.86</v>
      </c>
      <c r="F34" s="331"/>
      <c r="G34" s="343">
        <v>3528728.2</v>
      </c>
      <c r="H34" s="344"/>
      <c r="I34" s="345">
        <f t="shared" si="1"/>
        <v>0.9837352920315603</v>
      </c>
    </row>
    <row r="35" spans="1:9" s="283" customFormat="1" ht="93.75" customHeight="1">
      <c r="A35" s="321" t="s">
        <v>303</v>
      </c>
      <c r="B35" s="314" t="s">
        <v>299</v>
      </c>
      <c r="C35" s="281">
        <v>0</v>
      </c>
      <c r="D35" s="282"/>
      <c r="E35" s="330">
        <v>91568</v>
      </c>
      <c r="F35" s="331"/>
      <c r="G35" s="343">
        <v>70215.5</v>
      </c>
      <c r="H35" s="344"/>
      <c r="I35" s="345">
        <f t="shared" si="1"/>
        <v>0.7668126419709942</v>
      </c>
    </row>
    <row r="36" spans="1:9" s="283" customFormat="1" ht="71.25" customHeight="1">
      <c r="A36" s="321" t="s">
        <v>262</v>
      </c>
      <c r="B36" s="313" t="s">
        <v>127</v>
      </c>
      <c r="C36" s="281">
        <v>12170</v>
      </c>
      <c r="D36" s="282"/>
      <c r="E36" s="330">
        <v>15943</v>
      </c>
      <c r="F36" s="331"/>
      <c r="G36" s="343">
        <v>15943</v>
      </c>
      <c r="H36" s="344"/>
      <c r="I36" s="345">
        <f t="shared" si="1"/>
        <v>1</v>
      </c>
    </row>
    <row r="37" spans="1:9" s="283" customFormat="1" ht="83.25" customHeight="1">
      <c r="A37" s="322" t="s">
        <v>263</v>
      </c>
      <c r="B37" s="313" t="s">
        <v>158</v>
      </c>
      <c r="C37" s="281">
        <v>208911</v>
      </c>
      <c r="D37" s="282"/>
      <c r="E37" s="330">
        <v>241766.56</v>
      </c>
      <c r="F37" s="331"/>
      <c r="G37" s="343">
        <v>208652.34</v>
      </c>
      <c r="H37" s="344"/>
      <c r="I37" s="345">
        <f t="shared" si="1"/>
        <v>0.8630322572319348</v>
      </c>
    </row>
    <row r="38" spans="1:9" s="283" customFormat="1" ht="69.75" customHeight="1">
      <c r="A38" s="321" t="s">
        <v>264</v>
      </c>
      <c r="B38" s="313" t="s">
        <v>216</v>
      </c>
      <c r="C38" s="281">
        <v>0</v>
      </c>
      <c r="D38" s="282"/>
      <c r="E38" s="330">
        <v>40000</v>
      </c>
      <c r="F38" s="331"/>
      <c r="G38" s="343">
        <v>40000</v>
      </c>
      <c r="H38" s="344"/>
      <c r="I38" s="345">
        <f t="shared" si="1"/>
        <v>1</v>
      </c>
    </row>
    <row r="39" spans="1:9" s="283" customFormat="1" ht="63" customHeight="1">
      <c r="A39" s="321" t="s">
        <v>265</v>
      </c>
      <c r="B39" s="313" t="s">
        <v>154</v>
      </c>
      <c r="C39" s="281">
        <v>12500</v>
      </c>
      <c r="D39" s="282"/>
      <c r="E39" s="330">
        <v>12500</v>
      </c>
      <c r="F39" s="331"/>
      <c r="G39" s="343">
        <v>10620.36</v>
      </c>
      <c r="H39" s="344"/>
      <c r="I39" s="345">
        <f t="shared" si="1"/>
        <v>0.8496288000000001</v>
      </c>
    </row>
    <row r="40" spans="1:9" s="283" customFormat="1" ht="76.5" customHeight="1">
      <c r="A40" s="321" t="s">
        <v>266</v>
      </c>
      <c r="B40" s="313" t="s">
        <v>203</v>
      </c>
      <c r="C40" s="281">
        <v>0</v>
      </c>
      <c r="D40" s="282"/>
      <c r="E40" s="330">
        <v>129457.8</v>
      </c>
      <c r="F40" s="331"/>
      <c r="G40" s="343">
        <v>114985.8</v>
      </c>
      <c r="H40" s="344"/>
      <c r="I40" s="345">
        <f t="shared" si="1"/>
        <v>0.8882106756023971</v>
      </c>
    </row>
    <row r="41" spans="1:9" s="283" customFormat="1" ht="51" customHeight="1">
      <c r="A41" s="321" t="s">
        <v>267</v>
      </c>
      <c r="B41" s="313" t="s">
        <v>134</v>
      </c>
      <c r="C41" s="281">
        <v>3000</v>
      </c>
      <c r="D41" s="282"/>
      <c r="E41" s="330">
        <v>3000</v>
      </c>
      <c r="F41" s="331"/>
      <c r="G41" s="343">
        <v>2399</v>
      </c>
      <c r="H41" s="344"/>
      <c r="I41" s="345">
        <f t="shared" si="1"/>
        <v>0.7996666666666666</v>
      </c>
    </row>
    <row r="42" spans="1:9" s="283" customFormat="1" ht="61.5" customHeight="1">
      <c r="A42" s="322" t="s">
        <v>268</v>
      </c>
      <c r="B42" s="313" t="s">
        <v>186</v>
      </c>
      <c r="C42" s="281">
        <v>0</v>
      </c>
      <c r="D42" s="282"/>
      <c r="E42" s="330">
        <v>218800.12</v>
      </c>
      <c r="F42" s="331"/>
      <c r="G42" s="343">
        <v>193930.29</v>
      </c>
      <c r="H42" s="344"/>
      <c r="I42" s="345">
        <f t="shared" si="1"/>
        <v>0.8863353914065496</v>
      </c>
    </row>
    <row r="43" spans="1:9" s="283" customFormat="1" ht="61.5" customHeight="1">
      <c r="A43" s="322" t="s">
        <v>304</v>
      </c>
      <c r="B43" s="314" t="s">
        <v>297</v>
      </c>
      <c r="C43" s="281">
        <v>0</v>
      </c>
      <c r="D43" s="282"/>
      <c r="E43" s="330">
        <v>40000</v>
      </c>
      <c r="F43" s="331"/>
      <c r="G43" s="343">
        <v>40000</v>
      </c>
      <c r="H43" s="344"/>
      <c r="I43" s="345">
        <f t="shared" si="1"/>
        <v>1</v>
      </c>
    </row>
    <row r="44" spans="1:9" s="283" customFormat="1" ht="81" customHeight="1">
      <c r="A44" s="321" t="s">
        <v>269</v>
      </c>
      <c r="B44" s="313" t="s">
        <v>184</v>
      </c>
      <c r="C44" s="281">
        <v>0</v>
      </c>
      <c r="D44" s="282"/>
      <c r="E44" s="330">
        <v>0</v>
      </c>
      <c r="F44" s="331"/>
      <c r="G44" s="343">
        <v>83564.55</v>
      </c>
      <c r="H44" s="344"/>
      <c r="I44" s="345" t="s">
        <v>217</v>
      </c>
    </row>
    <row r="45" spans="1:9" s="283" customFormat="1" ht="103.5" customHeight="1">
      <c r="A45" s="321" t="s">
        <v>270</v>
      </c>
      <c r="B45" s="313" t="s">
        <v>230</v>
      </c>
      <c r="C45" s="281">
        <v>0</v>
      </c>
      <c r="D45" s="282"/>
      <c r="E45" s="330">
        <v>0</v>
      </c>
      <c r="F45" s="331"/>
      <c r="G45" s="343">
        <v>8.1</v>
      </c>
      <c r="H45" s="344"/>
      <c r="I45" s="345" t="s">
        <v>217</v>
      </c>
    </row>
    <row r="46" spans="1:9" s="283" customFormat="1" ht="50.25" customHeight="1">
      <c r="A46" s="321" t="s">
        <v>271</v>
      </c>
      <c r="B46" s="312" t="s">
        <v>140</v>
      </c>
      <c r="C46" s="281">
        <v>14715919</v>
      </c>
      <c r="D46" s="282"/>
      <c r="E46" s="330">
        <v>15008836</v>
      </c>
      <c r="F46" s="331"/>
      <c r="G46" s="343">
        <v>15008836</v>
      </c>
      <c r="H46" s="344"/>
      <c r="I46" s="345">
        <f t="shared" si="1"/>
        <v>1</v>
      </c>
    </row>
    <row r="47" spans="1:9" s="283" customFormat="1" ht="95.25" customHeight="1">
      <c r="A47" s="321" t="s">
        <v>272</v>
      </c>
      <c r="B47" s="313" t="s">
        <v>227</v>
      </c>
      <c r="C47" s="281"/>
      <c r="D47" s="282">
        <v>0</v>
      </c>
      <c r="E47" s="330"/>
      <c r="F47" s="331">
        <v>305783.35</v>
      </c>
      <c r="G47" s="343"/>
      <c r="H47" s="344">
        <v>169750.52</v>
      </c>
      <c r="I47" s="345">
        <f t="shared" si="1"/>
        <v>0.5551332994422358</v>
      </c>
    </row>
    <row r="48" spans="1:9" s="283" customFormat="1" ht="95.25" customHeight="1">
      <c r="A48" s="321" t="s">
        <v>305</v>
      </c>
      <c r="B48" s="314" t="s">
        <v>282</v>
      </c>
      <c r="C48" s="281"/>
      <c r="D48" s="282">
        <v>0</v>
      </c>
      <c r="E48" s="330"/>
      <c r="F48" s="331">
        <v>1003000</v>
      </c>
      <c r="G48" s="343"/>
      <c r="H48" s="344">
        <v>773611.46</v>
      </c>
      <c r="I48" s="345">
        <f t="shared" si="1"/>
        <v>0.7712975672981056</v>
      </c>
    </row>
    <row r="49" spans="1:9" s="283" customFormat="1" ht="111" customHeight="1">
      <c r="A49" s="321" t="s">
        <v>306</v>
      </c>
      <c r="B49" s="314" t="s">
        <v>288</v>
      </c>
      <c r="C49" s="281"/>
      <c r="D49" s="282">
        <v>0</v>
      </c>
      <c r="E49" s="330"/>
      <c r="F49" s="331">
        <v>74500</v>
      </c>
      <c r="G49" s="343"/>
      <c r="H49" s="344">
        <v>0</v>
      </c>
      <c r="I49" s="345">
        <f>(G49+H49)/(E49+F49)</f>
        <v>0</v>
      </c>
    </row>
    <row r="50" spans="1:9" s="283" customFormat="1" ht="93.75" customHeight="1">
      <c r="A50" s="321" t="s">
        <v>307</v>
      </c>
      <c r="B50" s="314" t="s">
        <v>284</v>
      </c>
      <c r="C50" s="281"/>
      <c r="D50" s="282">
        <v>0</v>
      </c>
      <c r="E50" s="330"/>
      <c r="F50" s="331">
        <v>410000</v>
      </c>
      <c r="G50" s="343"/>
      <c r="H50" s="344">
        <v>409680</v>
      </c>
      <c r="I50" s="345">
        <f>(G50+H50)/(E50+F50)</f>
        <v>0.999219512195122</v>
      </c>
    </row>
    <row r="51" spans="1:9" s="283" customFormat="1" ht="81" customHeight="1">
      <c r="A51" s="321" t="s">
        <v>308</v>
      </c>
      <c r="B51" s="314" t="s">
        <v>280</v>
      </c>
      <c r="C51" s="281"/>
      <c r="D51" s="282">
        <v>0</v>
      </c>
      <c r="E51" s="330"/>
      <c r="F51" s="331">
        <v>18729.75</v>
      </c>
      <c r="G51" s="343"/>
      <c r="H51" s="344">
        <v>18729.75</v>
      </c>
      <c r="I51" s="345">
        <f>(G51+H51)/(E51+F51)</f>
        <v>1</v>
      </c>
    </row>
    <row r="52" spans="1:9" s="283" customFormat="1" ht="111" customHeight="1" thickBot="1">
      <c r="A52" s="323" t="s">
        <v>309</v>
      </c>
      <c r="B52" s="315" t="s">
        <v>291</v>
      </c>
      <c r="C52" s="308"/>
      <c r="D52" s="309">
        <v>0</v>
      </c>
      <c r="E52" s="332"/>
      <c r="F52" s="333">
        <v>100000</v>
      </c>
      <c r="G52" s="347"/>
      <c r="H52" s="348">
        <v>100000</v>
      </c>
      <c r="I52" s="349">
        <f t="shared" si="1"/>
        <v>1</v>
      </c>
    </row>
    <row r="53" spans="1:9" s="283" customFormat="1" ht="59.25" customHeight="1" thickBot="1">
      <c r="A53" s="324"/>
      <c r="B53" s="304" t="s">
        <v>231</v>
      </c>
      <c r="C53" s="305">
        <f aca="true" t="shared" si="2" ref="C53:H53">SUM(C4:C52)</f>
        <v>49680000</v>
      </c>
      <c r="D53" s="306">
        <f t="shared" si="2"/>
        <v>4100000</v>
      </c>
      <c r="E53" s="334">
        <f t="shared" si="2"/>
        <v>56855128.989999995</v>
      </c>
      <c r="F53" s="335">
        <f t="shared" si="2"/>
        <v>4788900.99</v>
      </c>
      <c r="G53" s="350">
        <f t="shared" si="2"/>
        <v>56358984.52</v>
      </c>
      <c r="H53" s="351">
        <f t="shared" si="2"/>
        <v>2704978.23</v>
      </c>
      <c r="I53" s="352">
        <f t="shared" si="1"/>
        <v>0.9581457080136214</v>
      </c>
    </row>
    <row r="54" spans="1:9" s="283" customFormat="1" ht="48" customHeight="1" thickBot="1">
      <c r="A54" s="325"/>
      <c r="B54" s="284"/>
      <c r="C54" s="411">
        <f>C53+D53</f>
        <v>53780000</v>
      </c>
      <c r="D54" s="412"/>
      <c r="E54" s="413">
        <f>E53+F53</f>
        <v>61644029.98</v>
      </c>
      <c r="F54" s="414"/>
      <c r="G54" s="415">
        <f>G53+H53</f>
        <v>59063962.75</v>
      </c>
      <c r="H54" s="416"/>
      <c r="I54" s="353">
        <f>G54/E54</f>
        <v>0.9581457080136214</v>
      </c>
    </row>
    <row r="55" spans="1:9" s="283" customFormat="1" ht="20.25">
      <c r="A55" s="325"/>
      <c r="B55" s="285"/>
      <c r="C55" s="302"/>
      <c r="D55" s="302"/>
      <c r="E55" s="336"/>
      <c r="F55" s="337"/>
      <c r="G55" s="354"/>
      <c r="H55" s="355"/>
      <c r="I55" s="356"/>
    </row>
    <row r="56" spans="1:9" s="283" customFormat="1" ht="81.75" customHeight="1">
      <c r="A56" s="325"/>
      <c r="B56" s="288"/>
      <c r="C56" s="302"/>
      <c r="D56" s="302"/>
      <c r="E56" s="336"/>
      <c r="F56" s="337"/>
      <c r="G56" s="354"/>
      <c r="H56" s="355"/>
      <c r="I56" s="356"/>
    </row>
    <row r="57" spans="1:9" s="283" customFormat="1" ht="20.25">
      <c r="A57" s="325"/>
      <c r="B57" s="285"/>
      <c r="C57" s="302"/>
      <c r="D57" s="302"/>
      <c r="E57" s="336"/>
      <c r="F57" s="337"/>
      <c r="G57" s="354"/>
      <c r="H57" s="355"/>
      <c r="I57" s="356"/>
    </row>
  </sheetData>
  <sheetProtection/>
  <mergeCells count="10">
    <mergeCell ref="A2:A3"/>
    <mergeCell ref="I2:I3"/>
    <mergeCell ref="B2:B3"/>
    <mergeCell ref="H1:I1"/>
    <mergeCell ref="C54:D54"/>
    <mergeCell ref="E54:F54"/>
    <mergeCell ref="G54:H54"/>
    <mergeCell ref="C2:D2"/>
    <mergeCell ref="E2:F2"/>
    <mergeCell ref="G2:H2"/>
  </mergeCells>
  <printOptions horizontalCentered="1"/>
  <pageMargins left="0.3937007874015748" right="0.3937007874015748" top="0.5905511811023623" bottom="0.5905511811023623" header="0.5118110236220472" footer="0.5118110236220472"/>
  <pageSetup firstPageNumber="16" useFirstPageNumber="1" fitToHeight="0" horizontalDpi="300" verticalDpi="300" orientation="landscape" paperSize="9" scale="49" r:id="rId3"/>
  <headerFooter alignWithMargins="0">
    <oddFooter>&amp;R&amp;P</oddFooter>
  </headerFooter>
  <rowBreaks count="1" manualBreakCount="1">
    <brk id="2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2014-03-28T14:04:27Z</cp:lastPrinted>
  <dcterms:created xsi:type="dcterms:W3CDTF">2002-10-14T06:46:41Z</dcterms:created>
  <dcterms:modified xsi:type="dcterms:W3CDTF">2014-04-02T06:41:45Z</dcterms:modified>
  <cp:category/>
  <cp:version/>
  <cp:contentType/>
  <cp:contentStatus/>
</cp:coreProperties>
</file>